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2585\Desktop\中国電力_出力抑制関連\最終申請書一式\"/>
    </mc:Choice>
  </mc:AlternateContent>
  <xr:revisionPtr revIDLastSave="0" documentId="8_{4B6E29AF-F0C1-4359-A0DA-D833D495A0F6}" xr6:coauthVersionLast="47" xr6:coauthVersionMax="47" xr10:uidLastSave="{00000000-0000-0000-0000-000000000000}"/>
  <workbookProtection workbookAlgorithmName="SHA-512" workbookHashValue="o4ELhTSoPYKptFBMzrV0bUppwzrao/R7gexj7LDFiIdflpBDtCPRdI63oJRx9YI4mqnaGkzjKVESyluvE6GiaQ==" workbookSaltValue="ZPsANbHEy6omeh3YC7VE3Q==" workbookSpinCount="100000" lockStructure="1"/>
  <bookViews>
    <workbookView xWindow="-120" yWindow="-120" windowWidth="29040" windowHeight="15840" xr2:uid="{00000000-000D-0000-FFFF-FFFF00000000}"/>
  </bookViews>
  <sheets>
    <sheet name="中電_009_2" sheetId="14" r:id="rId1"/>
    <sheet name="中電_009 (サンプル)" sheetId="13" state="hidden" r:id="rId2"/>
    <sheet name="中電_009" sheetId="1" state="hidden" r:id="rId3"/>
    <sheet name="Sheet5" sheetId="5" state="hidden" r:id="rId4"/>
    <sheet name="パスワード生成" sheetId="2" state="hidden" r:id="rId5"/>
    <sheet name="8県まとめ" sheetId="6" state="hidden" r:id="rId6"/>
    <sheet name="中電_test" sheetId="11" state="hidden" r:id="rId7"/>
    <sheet name="日射データ" sheetId="7" state="hidden" r:id="rId8"/>
    <sheet name="中国実績" sheetId="12" state="hidden" r:id="rId9"/>
    <sheet name="九州実績" sheetId="9" state="hidden" r:id="rId10"/>
  </sheets>
  <definedNames>
    <definedName name="_xlnm._FilterDatabase" localSheetId="5" hidden="1">'8県まとめ'!$A$1:$Q$383</definedName>
    <definedName name="_xlnm._FilterDatabase" localSheetId="3" hidden="1">Sheet5!$A$2:$AA$1236</definedName>
    <definedName name="_xlnm._FilterDatabase" localSheetId="2" hidden="1">中電_009!$B$14:$Y$29</definedName>
    <definedName name="_xlnm._FilterDatabase" localSheetId="1" hidden="1">'中電_009 (サンプル)'!$B$14:$Y$29</definedName>
    <definedName name="_xlnm._FilterDatabase" localSheetId="0" hidden="1">中電_009_2!$B$14:$Y$29</definedName>
    <definedName name="_xlnm._FilterDatabase" localSheetId="6" hidden="1">中電_test!$B$13:$X$82</definedName>
    <definedName name="_xlnm.Print_Area" localSheetId="2">中電_009!$B$1:$Y$42</definedName>
    <definedName name="_xlnm.Print_Area" localSheetId="1">'中電_009 (サンプル)'!$B$1:$Y$43</definedName>
    <definedName name="_xlnm.Print_Area" localSheetId="0">中電_009_2!$B$1:$Y$43</definedName>
    <definedName name="_xlnm.Print_Area" localSheetId="6">中電_test!$B$1:$X$94</definedName>
    <definedName name="_xlnm.Print_Titles" localSheetId="2">中電_009!$1:$15</definedName>
    <definedName name="_xlnm.Print_Titles" localSheetId="1">'中電_009 (サンプル)'!$1:$15</definedName>
    <definedName name="_xlnm.Print_Titles" localSheetId="0">中電_009_2!$1:$15</definedName>
    <definedName name="_xlnm.Print_Titles" localSheetId="6">中電_test!$1:$14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8" i="14" l="1"/>
  <c r="AP8" i="14"/>
  <c r="AP8" i="13"/>
  <c r="AD8" i="13"/>
  <c r="P1208" i="5"/>
  <c r="P1214" i="5"/>
  <c r="AA3" i="5" l="1"/>
  <c r="AA22" i="5"/>
  <c r="AA21" i="5"/>
  <c r="AA20" i="5"/>
  <c r="AA19" i="5"/>
  <c r="AA18" i="5"/>
  <c r="AA17" i="5"/>
  <c r="AA16" i="5"/>
  <c r="AA15" i="5"/>
  <c r="AA14" i="5"/>
  <c r="AA13" i="5"/>
  <c r="AA12" i="5"/>
  <c r="AA11" i="5"/>
  <c r="AA10" i="5"/>
  <c r="AA9" i="5"/>
  <c r="AA8" i="5"/>
  <c r="AA7" i="5"/>
  <c r="AA6" i="5"/>
  <c r="AA5" i="5"/>
  <c r="AA4" i="5"/>
  <c r="P4" i="5"/>
  <c r="P5" i="5"/>
  <c r="P6" i="5"/>
  <c r="P7" i="5"/>
  <c r="P8" i="5"/>
  <c r="P9" i="5"/>
  <c r="P10" i="5"/>
  <c r="P11" i="5"/>
  <c r="P12" i="5"/>
  <c r="P13" i="5"/>
  <c r="P14" i="5"/>
  <c r="P15" i="5"/>
  <c r="P16" i="5"/>
  <c r="P17" i="5"/>
  <c r="P18" i="5"/>
  <c r="P19" i="5"/>
  <c r="P20" i="5"/>
  <c r="P21" i="5"/>
  <c r="P22" i="5"/>
  <c r="P23" i="5"/>
  <c r="P24" i="5"/>
  <c r="P25" i="5"/>
  <c r="P26" i="5"/>
  <c r="P27" i="5"/>
  <c r="P28" i="5"/>
  <c r="P29" i="5"/>
  <c r="P30" i="5"/>
  <c r="P31" i="5"/>
  <c r="P32" i="5"/>
  <c r="P33" i="5"/>
  <c r="P34" i="5"/>
  <c r="P35" i="5"/>
  <c r="P36" i="5"/>
  <c r="P37" i="5"/>
  <c r="P38" i="5"/>
  <c r="P39" i="5"/>
  <c r="P40" i="5"/>
  <c r="P41" i="5"/>
  <c r="P42" i="5"/>
  <c r="P43" i="5"/>
  <c r="P44" i="5"/>
  <c r="P45" i="5"/>
  <c r="P46" i="5"/>
  <c r="P47" i="5"/>
  <c r="P48" i="5"/>
  <c r="P49" i="5"/>
  <c r="P50" i="5"/>
  <c r="P51" i="5"/>
  <c r="P52" i="5"/>
  <c r="P53" i="5"/>
  <c r="P54" i="5"/>
  <c r="P55" i="5"/>
  <c r="P56" i="5"/>
  <c r="P57" i="5"/>
  <c r="P58" i="5"/>
  <c r="P59" i="5"/>
  <c r="P60" i="5"/>
  <c r="P61" i="5"/>
  <c r="P62" i="5"/>
  <c r="P63" i="5"/>
  <c r="P64" i="5"/>
  <c r="P65" i="5"/>
  <c r="P66" i="5"/>
  <c r="P67" i="5"/>
  <c r="P68" i="5"/>
  <c r="P69" i="5"/>
  <c r="P70" i="5"/>
  <c r="P71" i="5"/>
  <c r="P72" i="5"/>
  <c r="P73" i="5"/>
  <c r="P74" i="5"/>
  <c r="P75" i="5"/>
  <c r="P76" i="5"/>
  <c r="P77" i="5"/>
  <c r="P78" i="5"/>
  <c r="P79" i="5"/>
  <c r="P80" i="5"/>
  <c r="P81" i="5"/>
  <c r="P82" i="5"/>
  <c r="P83" i="5"/>
  <c r="P84" i="5"/>
  <c r="P85" i="5"/>
  <c r="P86" i="5"/>
  <c r="P87" i="5"/>
  <c r="P88" i="5"/>
  <c r="P89" i="5"/>
  <c r="P90" i="5"/>
  <c r="P91" i="5"/>
  <c r="P92" i="5"/>
  <c r="P93" i="5"/>
  <c r="P94" i="5"/>
  <c r="P95" i="5"/>
  <c r="P96" i="5"/>
  <c r="P97" i="5"/>
  <c r="P98" i="5"/>
  <c r="P99" i="5"/>
  <c r="P100" i="5"/>
  <c r="P101" i="5"/>
  <c r="P102" i="5"/>
  <c r="P103" i="5"/>
  <c r="P104" i="5"/>
  <c r="P105" i="5"/>
  <c r="P106" i="5"/>
  <c r="P107" i="5"/>
  <c r="P108" i="5"/>
  <c r="P109" i="5"/>
  <c r="P110" i="5"/>
  <c r="P111" i="5"/>
  <c r="P112" i="5"/>
  <c r="P113" i="5"/>
  <c r="P114" i="5"/>
  <c r="P115" i="5"/>
  <c r="P116" i="5"/>
  <c r="P117" i="5"/>
  <c r="P118" i="5"/>
  <c r="P119" i="5"/>
  <c r="P120" i="5"/>
  <c r="P121" i="5"/>
  <c r="P122" i="5"/>
  <c r="P123" i="5"/>
  <c r="P124" i="5"/>
  <c r="P125" i="5"/>
  <c r="P126" i="5"/>
  <c r="P127" i="5"/>
  <c r="P128" i="5"/>
  <c r="P129" i="5"/>
  <c r="P130" i="5"/>
  <c r="P131" i="5"/>
  <c r="P132" i="5"/>
  <c r="P133" i="5"/>
  <c r="P134" i="5"/>
  <c r="P135" i="5"/>
  <c r="P136" i="5"/>
  <c r="P137" i="5"/>
  <c r="P138" i="5"/>
  <c r="P139" i="5"/>
  <c r="P140" i="5"/>
  <c r="P141" i="5"/>
  <c r="P142" i="5"/>
  <c r="P143" i="5"/>
  <c r="P144" i="5"/>
  <c r="P145" i="5"/>
  <c r="P146" i="5"/>
  <c r="P147" i="5"/>
  <c r="P148" i="5"/>
  <c r="P149" i="5"/>
  <c r="P150" i="5"/>
  <c r="P151" i="5"/>
  <c r="P152" i="5"/>
  <c r="P153" i="5"/>
  <c r="P154" i="5"/>
  <c r="P155" i="5"/>
  <c r="P156" i="5"/>
  <c r="P157" i="5"/>
  <c r="P158" i="5"/>
  <c r="P159" i="5"/>
  <c r="P160" i="5"/>
  <c r="P161" i="5"/>
  <c r="P162" i="5"/>
  <c r="P163" i="5"/>
  <c r="P164" i="5"/>
  <c r="P165" i="5"/>
  <c r="P166" i="5"/>
  <c r="P167" i="5"/>
  <c r="P168" i="5"/>
  <c r="P169" i="5"/>
  <c r="P170" i="5"/>
  <c r="P171" i="5"/>
  <c r="P172" i="5"/>
  <c r="P173" i="5"/>
  <c r="P174" i="5"/>
  <c r="P175" i="5"/>
  <c r="P176" i="5"/>
  <c r="P177" i="5"/>
  <c r="P178" i="5"/>
  <c r="P179" i="5"/>
  <c r="P180" i="5"/>
  <c r="P181" i="5"/>
  <c r="P182" i="5"/>
  <c r="P183" i="5"/>
  <c r="P184" i="5"/>
  <c r="P185" i="5"/>
  <c r="P186" i="5"/>
  <c r="P187" i="5"/>
  <c r="P188" i="5"/>
  <c r="P189" i="5"/>
  <c r="P190" i="5"/>
  <c r="P191" i="5"/>
  <c r="P192" i="5"/>
  <c r="P193" i="5"/>
  <c r="P194" i="5"/>
  <c r="P195" i="5"/>
  <c r="P196" i="5"/>
  <c r="P197" i="5"/>
  <c r="P198" i="5"/>
  <c r="P199" i="5"/>
  <c r="P200" i="5"/>
  <c r="P201" i="5"/>
  <c r="P202" i="5"/>
  <c r="P203" i="5"/>
  <c r="P204" i="5"/>
  <c r="P205" i="5"/>
  <c r="P206" i="5"/>
  <c r="P207" i="5"/>
  <c r="P208" i="5"/>
  <c r="P209" i="5"/>
  <c r="P210" i="5"/>
  <c r="P211" i="5"/>
  <c r="P212" i="5"/>
  <c r="P213" i="5"/>
  <c r="P214" i="5"/>
  <c r="P215" i="5"/>
  <c r="P216" i="5"/>
  <c r="P217" i="5"/>
  <c r="P218" i="5"/>
  <c r="P219" i="5"/>
  <c r="P220" i="5"/>
  <c r="P221" i="5"/>
  <c r="P222" i="5"/>
  <c r="P223" i="5"/>
  <c r="P224" i="5"/>
  <c r="P225" i="5"/>
  <c r="P226" i="5"/>
  <c r="P227" i="5"/>
  <c r="P228" i="5"/>
  <c r="P229" i="5"/>
  <c r="P230" i="5"/>
  <c r="P231" i="5"/>
  <c r="P232" i="5"/>
  <c r="P233" i="5"/>
  <c r="P234" i="5"/>
  <c r="P235" i="5"/>
  <c r="P236" i="5"/>
  <c r="P237" i="5"/>
  <c r="P238" i="5"/>
  <c r="P239" i="5"/>
  <c r="P240" i="5"/>
  <c r="P241" i="5"/>
  <c r="P242" i="5"/>
  <c r="P243" i="5"/>
  <c r="P244" i="5"/>
  <c r="P245" i="5"/>
  <c r="P246" i="5"/>
  <c r="P247" i="5"/>
  <c r="P248" i="5"/>
  <c r="P249" i="5"/>
  <c r="P250" i="5"/>
  <c r="P251" i="5"/>
  <c r="P252" i="5"/>
  <c r="P253" i="5"/>
  <c r="P254" i="5"/>
  <c r="P255" i="5"/>
  <c r="P256" i="5"/>
  <c r="P257" i="5"/>
  <c r="P258" i="5"/>
  <c r="P259" i="5"/>
  <c r="P260" i="5"/>
  <c r="P261" i="5"/>
  <c r="P262" i="5"/>
  <c r="P263" i="5"/>
  <c r="P264" i="5"/>
  <c r="P265" i="5"/>
  <c r="P266" i="5"/>
  <c r="P267" i="5"/>
  <c r="P268" i="5"/>
  <c r="P269" i="5"/>
  <c r="P270" i="5"/>
  <c r="P271" i="5"/>
  <c r="P272" i="5"/>
  <c r="P273" i="5"/>
  <c r="P274" i="5"/>
  <c r="P275" i="5"/>
  <c r="P276" i="5"/>
  <c r="P277" i="5"/>
  <c r="P278" i="5"/>
  <c r="P279" i="5"/>
  <c r="P280" i="5"/>
  <c r="P281" i="5"/>
  <c r="P282" i="5"/>
  <c r="P283" i="5"/>
  <c r="P284" i="5"/>
  <c r="P285" i="5"/>
  <c r="P286" i="5"/>
  <c r="P287" i="5"/>
  <c r="P288" i="5"/>
  <c r="P289" i="5"/>
  <c r="P290" i="5"/>
  <c r="P291" i="5"/>
  <c r="P292" i="5"/>
  <c r="P293" i="5"/>
  <c r="P294" i="5"/>
  <c r="P295" i="5"/>
  <c r="P296" i="5"/>
  <c r="P297" i="5"/>
  <c r="P298" i="5"/>
  <c r="P299" i="5"/>
  <c r="P300" i="5"/>
  <c r="P301" i="5"/>
  <c r="P302" i="5"/>
  <c r="P303" i="5"/>
  <c r="P304" i="5"/>
  <c r="P305" i="5"/>
  <c r="P306" i="5"/>
  <c r="P307" i="5"/>
  <c r="P308" i="5"/>
  <c r="P309" i="5"/>
  <c r="P310" i="5"/>
  <c r="P311" i="5"/>
  <c r="P312" i="5"/>
  <c r="P313" i="5"/>
  <c r="P314" i="5"/>
  <c r="P315" i="5"/>
  <c r="P316" i="5"/>
  <c r="P317" i="5"/>
  <c r="P318" i="5"/>
  <c r="P319" i="5"/>
  <c r="P320" i="5"/>
  <c r="P321" i="5"/>
  <c r="P322" i="5"/>
  <c r="P323" i="5"/>
  <c r="P324" i="5"/>
  <c r="P325" i="5"/>
  <c r="P326" i="5"/>
  <c r="P327" i="5"/>
  <c r="P328" i="5"/>
  <c r="P329" i="5"/>
  <c r="P330" i="5"/>
  <c r="P331" i="5"/>
  <c r="P332" i="5"/>
  <c r="P333" i="5"/>
  <c r="P334" i="5"/>
  <c r="P335" i="5"/>
  <c r="P336" i="5"/>
  <c r="P337" i="5"/>
  <c r="P338" i="5"/>
  <c r="P339" i="5"/>
  <c r="P340" i="5"/>
  <c r="P341" i="5"/>
  <c r="P342" i="5"/>
  <c r="P343" i="5"/>
  <c r="P344" i="5"/>
  <c r="P345" i="5"/>
  <c r="P346" i="5"/>
  <c r="P347" i="5"/>
  <c r="P348" i="5"/>
  <c r="P349" i="5"/>
  <c r="P350" i="5"/>
  <c r="P351" i="5"/>
  <c r="P352" i="5"/>
  <c r="P353" i="5"/>
  <c r="P354" i="5"/>
  <c r="P355" i="5"/>
  <c r="P356" i="5"/>
  <c r="P357" i="5"/>
  <c r="P358" i="5"/>
  <c r="P359" i="5"/>
  <c r="P360" i="5"/>
  <c r="P361" i="5"/>
  <c r="P362" i="5"/>
  <c r="P363" i="5"/>
  <c r="P364" i="5"/>
  <c r="P365" i="5"/>
  <c r="P366" i="5"/>
  <c r="P367" i="5"/>
  <c r="P368" i="5"/>
  <c r="P369" i="5"/>
  <c r="P370" i="5"/>
  <c r="P371" i="5"/>
  <c r="P372" i="5"/>
  <c r="P373" i="5"/>
  <c r="P374" i="5"/>
  <c r="P375" i="5"/>
  <c r="P376" i="5"/>
  <c r="P377" i="5"/>
  <c r="P378" i="5"/>
  <c r="P379" i="5"/>
  <c r="P380" i="5"/>
  <c r="P381" i="5"/>
  <c r="P382" i="5"/>
  <c r="P383" i="5"/>
  <c r="P384" i="5"/>
  <c r="P385" i="5"/>
  <c r="P386" i="5"/>
  <c r="P387" i="5"/>
  <c r="P388" i="5"/>
  <c r="P389" i="5"/>
  <c r="P390" i="5"/>
  <c r="P391" i="5"/>
  <c r="P392" i="5"/>
  <c r="P393" i="5"/>
  <c r="P394" i="5"/>
  <c r="P395" i="5"/>
  <c r="P396" i="5"/>
  <c r="P397" i="5"/>
  <c r="P398" i="5"/>
  <c r="P399" i="5"/>
  <c r="P400" i="5"/>
  <c r="P401" i="5"/>
  <c r="P402" i="5"/>
  <c r="P403" i="5"/>
  <c r="P404" i="5"/>
  <c r="P405" i="5"/>
  <c r="P406" i="5"/>
  <c r="P407" i="5"/>
  <c r="P408" i="5"/>
  <c r="P409" i="5"/>
  <c r="P410" i="5"/>
  <c r="P411" i="5"/>
  <c r="P412" i="5"/>
  <c r="P413" i="5"/>
  <c r="P414" i="5"/>
  <c r="P415" i="5"/>
  <c r="P416" i="5"/>
  <c r="P417" i="5"/>
  <c r="P418" i="5"/>
  <c r="P419" i="5"/>
  <c r="P420" i="5"/>
  <c r="P421" i="5"/>
  <c r="P422" i="5"/>
  <c r="P423" i="5"/>
  <c r="P424" i="5"/>
  <c r="P425" i="5"/>
  <c r="P426" i="5"/>
  <c r="P427" i="5"/>
  <c r="P428" i="5"/>
  <c r="P429" i="5"/>
  <c r="P430" i="5"/>
  <c r="P431" i="5"/>
  <c r="P432" i="5"/>
  <c r="P433" i="5"/>
  <c r="P434" i="5"/>
  <c r="P435" i="5"/>
  <c r="P436" i="5"/>
  <c r="P437" i="5"/>
  <c r="P438" i="5"/>
  <c r="P439" i="5"/>
  <c r="P440" i="5"/>
  <c r="P441" i="5"/>
  <c r="P442" i="5"/>
  <c r="P443" i="5"/>
  <c r="P444" i="5"/>
  <c r="P445" i="5"/>
  <c r="P446" i="5"/>
  <c r="P447" i="5"/>
  <c r="P448" i="5"/>
  <c r="P449" i="5"/>
  <c r="P450" i="5"/>
  <c r="P451" i="5"/>
  <c r="P452" i="5"/>
  <c r="P453" i="5"/>
  <c r="P454" i="5"/>
  <c r="P455" i="5"/>
  <c r="P456" i="5"/>
  <c r="P457" i="5"/>
  <c r="P458" i="5"/>
  <c r="P459" i="5"/>
  <c r="P460" i="5"/>
  <c r="P461" i="5"/>
  <c r="P462" i="5"/>
  <c r="P463" i="5"/>
  <c r="P464" i="5"/>
  <c r="P465" i="5"/>
  <c r="P466" i="5"/>
  <c r="P467" i="5"/>
  <c r="P468" i="5"/>
  <c r="P469" i="5"/>
  <c r="P470" i="5"/>
  <c r="P471" i="5"/>
  <c r="P472" i="5"/>
  <c r="P473" i="5"/>
  <c r="P474" i="5"/>
  <c r="P475" i="5"/>
  <c r="P476" i="5"/>
  <c r="P477" i="5"/>
  <c r="P478" i="5"/>
  <c r="P479" i="5"/>
  <c r="P480" i="5"/>
  <c r="P481" i="5"/>
  <c r="P482" i="5"/>
  <c r="P483" i="5"/>
  <c r="P484" i="5"/>
  <c r="P485" i="5"/>
  <c r="P486" i="5"/>
  <c r="P487" i="5"/>
  <c r="P488" i="5"/>
  <c r="P489" i="5"/>
  <c r="P490" i="5"/>
  <c r="P491" i="5"/>
  <c r="P492" i="5"/>
  <c r="P493" i="5"/>
  <c r="P494" i="5"/>
  <c r="P495" i="5"/>
  <c r="P496" i="5"/>
  <c r="P497" i="5"/>
  <c r="P498" i="5"/>
  <c r="P499" i="5"/>
  <c r="P500" i="5"/>
  <c r="P501" i="5"/>
  <c r="P502" i="5"/>
  <c r="P503" i="5"/>
  <c r="P504" i="5"/>
  <c r="P505" i="5"/>
  <c r="P506" i="5"/>
  <c r="P507" i="5"/>
  <c r="P508" i="5"/>
  <c r="P509" i="5"/>
  <c r="P510" i="5"/>
  <c r="P511" i="5"/>
  <c r="P512" i="5"/>
  <c r="P513" i="5"/>
  <c r="P514" i="5"/>
  <c r="P515" i="5"/>
  <c r="P516" i="5"/>
  <c r="P517" i="5"/>
  <c r="P518" i="5"/>
  <c r="P519" i="5"/>
  <c r="P520" i="5"/>
  <c r="P521" i="5"/>
  <c r="P522" i="5"/>
  <c r="P523" i="5"/>
  <c r="P524" i="5"/>
  <c r="P525" i="5"/>
  <c r="P526" i="5"/>
  <c r="P527" i="5"/>
  <c r="P528" i="5"/>
  <c r="P529" i="5"/>
  <c r="P530" i="5"/>
  <c r="P531" i="5"/>
  <c r="P532" i="5"/>
  <c r="P533" i="5"/>
  <c r="P534" i="5"/>
  <c r="P535" i="5"/>
  <c r="P536" i="5"/>
  <c r="P537" i="5"/>
  <c r="P538" i="5"/>
  <c r="P539" i="5"/>
  <c r="P540" i="5"/>
  <c r="P541" i="5"/>
  <c r="P542" i="5"/>
  <c r="P543" i="5"/>
  <c r="P544" i="5"/>
  <c r="P545" i="5"/>
  <c r="P546" i="5"/>
  <c r="P547" i="5"/>
  <c r="P548" i="5"/>
  <c r="P549" i="5"/>
  <c r="P550" i="5"/>
  <c r="P551" i="5"/>
  <c r="P552" i="5"/>
  <c r="P553" i="5"/>
  <c r="P554" i="5"/>
  <c r="P555" i="5"/>
  <c r="P556" i="5"/>
  <c r="P557" i="5"/>
  <c r="P558" i="5"/>
  <c r="P559" i="5"/>
  <c r="P560" i="5"/>
  <c r="P561" i="5"/>
  <c r="P562" i="5"/>
  <c r="P563" i="5"/>
  <c r="P564" i="5"/>
  <c r="P565" i="5"/>
  <c r="P566" i="5"/>
  <c r="P567" i="5"/>
  <c r="P568" i="5"/>
  <c r="P569" i="5"/>
  <c r="P570" i="5"/>
  <c r="P571" i="5"/>
  <c r="P572" i="5"/>
  <c r="P573" i="5"/>
  <c r="P574" i="5"/>
  <c r="P575" i="5"/>
  <c r="P576" i="5"/>
  <c r="P577" i="5"/>
  <c r="P578" i="5"/>
  <c r="P579" i="5"/>
  <c r="P580" i="5"/>
  <c r="P581" i="5"/>
  <c r="P582" i="5"/>
  <c r="P583" i="5"/>
  <c r="P584" i="5"/>
  <c r="P585" i="5"/>
  <c r="P586" i="5"/>
  <c r="P587" i="5"/>
  <c r="P588" i="5"/>
  <c r="P589" i="5"/>
  <c r="P590" i="5"/>
  <c r="P591" i="5"/>
  <c r="P592" i="5"/>
  <c r="P593" i="5"/>
  <c r="P594" i="5"/>
  <c r="P595" i="5"/>
  <c r="P596" i="5"/>
  <c r="P597" i="5"/>
  <c r="P598" i="5"/>
  <c r="P599" i="5"/>
  <c r="P600" i="5"/>
  <c r="P601" i="5"/>
  <c r="P602" i="5"/>
  <c r="P603" i="5"/>
  <c r="P604" i="5"/>
  <c r="P605" i="5"/>
  <c r="P606" i="5"/>
  <c r="P607" i="5"/>
  <c r="P608" i="5"/>
  <c r="P609" i="5"/>
  <c r="P610" i="5"/>
  <c r="P611" i="5"/>
  <c r="P612" i="5"/>
  <c r="P613" i="5"/>
  <c r="P614" i="5"/>
  <c r="P615" i="5"/>
  <c r="P616" i="5"/>
  <c r="P617" i="5"/>
  <c r="P618" i="5"/>
  <c r="P619" i="5"/>
  <c r="P620" i="5"/>
  <c r="P621" i="5"/>
  <c r="P622" i="5"/>
  <c r="P623" i="5"/>
  <c r="P624" i="5"/>
  <c r="P625" i="5"/>
  <c r="P626" i="5"/>
  <c r="P627" i="5"/>
  <c r="P628" i="5"/>
  <c r="P629" i="5"/>
  <c r="P630" i="5"/>
  <c r="P631" i="5"/>
  <c r="P632" i="5"/>
  <c r="P633" i="5"/>
  <c r="P634" i="5"/>
  <c r="P635" i="5"/>
  <c r="P636" i="5"/>
  <c r="P637" i="5"/>
  <c r="P638" i="5"/>
  <c r="P639" i="5"/>
  <c r="P640" i="5"/>
  <c r="P641" i="5"/>
  <c r="P642" i="5"/>
  <c r="P643" i="5"/>
  <c r="P644" i="5"/>
  <c r="P645" i="5"/>
  <c r="P646" i="5"/>
  <c r="P647" i="5"/>
  <c r="P648" i="5"/>
  <c r="P649" i="5"/>
  <c r="P650" i="5"/>
  <c r="P651" i="5"/>
  <c r="P652" i="5"/>
  <c r="P653" i="5"/>
  <c r="P654" i="5"/>
  <c r="P655" i="5"/>
  <c r="P656" i="5"/>
  <c r="P657" i="5"/>
  <c r="P658" i="5"/>
  <c r="P659" i="5"/>
  <c r="P660" i="5"/>
  <c r="P661" i="5"/>
  <c r="P662" i="5"/>
  <c r="P663" i="5"/>
  <c r="P664" i="5"/>
  <c r="P665" i="5"/>
  <c r="P666" i="5"/>
  <c r="P667" i="5"/>
  <c r="P668" i="5"/>
  <c r="P669" i="5"/>
  <c r="P670" i="5"/>
  <c r="P671" i="5"/>
  <c r="P672" i="5"/>
  <c r="P673" i="5"/>
  <c r="P674" i="5"/>
  <c r="P675" i="5"/>
  <c r="P676" i="5"/>
  <c r="P677" i="5"/>
  <c r="P678" i="5"/>
  <c r="P679" i="5"/>
  <c r="P680" i="5"/>
  <c r="P681" i="5"/>
  <c r="P682" i="5"/>
  <c r="P683" i="5"/>
  <c r="P684" i="5"/>
  <c r="P685" i="5"/>
  <c r="P686" i="5"/>
  <c r="P687" i="5"/>
  <c r="P688" i="5"/>
  <c r="P689" i="5"/>
  <c r="P690" i="5"/>
  <c r="P691" i="5"/>
  <c r="P692" i="5"/>
  <c r="P693" i="5"/>
  <c r="P694" i="5"/>
  <c r="P695" i="5"/>
  <c r="P696" i="5"/>
  <c r="P697" i="5"/>
  <c r="P698" i="5"/>
  <c r="P699" i="5"/>
  <c r="P700" i="5"/>
  <c r="P701" i="5"/>
  <c r="P702" i="5"/>
  <c r="P703" i="5"/>
  <c r="P704" i="5"/>
  <c r="P705" i="5"/>
  <c r="P706" i="5"/>
  <c r="P707" i="5"/>
  <c r="P708" i="5"/>
  <c r="P709" i="5"/>
  <c r="P710" i="5"/>
  <c r="P711" i="5"/>
  <c r="P712" i="5"/>
  <c r="P713" i="5"/>
  <c r="P714" i="5"/>
  <c r="P715" i="5"/>
  <c r="P716" i="5"/>
  <c r="P717" i="5"/>
  <c r="P718" i="5"/>
  <c r="P719" i="5"/>
  <c r="P720" i="5"/>
  <c r="P721" i="5"/>
  <c r="P722" i="5"/>
  <c r="P723" i="5"/>
  <c r="P724" i="5"/>
  <c r="P725" i="5"/>
  <c r="P726" i="5"/>
  <c r="P727" i="5"/>
  <c r="P728" i="5"/>
  <c r="P729" i="5"/>
  <c r="P730" i="5"/>
  <c r="P731" i="5"/>
  <c r="P732" i="5"/>
  <c r="P733" i="5"/>
  <c r="P734" i="5"/>
  <c r="P735" i="5"/>
  <c r="P736" i="5"/>
  <c r="P737" i="5"/>
  <c r="P738" i="5"/>
  <c r="P739" i="5"/>
  <c r="P740" i="5"/>
  <c r="P741" i="5"/>
  <c r="P742" i="5"/>
  <c r="P743" i="5"/>
  <c r="P744" i="5"/>
  <c r="P745" i="5"/>
  <c r="P746" i="5"/>
  <c r="P747" i="5"/>
  <c r="P748" i="5"/>
  <c r="P749" i="5"/>
  <c r="P750" i="5"/>
  <c r="P751" i="5"/>
  <c r="P752" i="5"/>
  <c r="P753" i="5"/>
  <c r="P754" i="5"/>
  <c r="P755" i="5"/>
  <c r="P756" i="5"/>
  <c r="P757" i="5"/>
  <c r="P758" i="5"/>
  <c r="P759" i="5"/>
  <c r="P760" i="5"/>
  <c r="P761" i="5"/>
  <c r="P762" i="5"/>
  <c r="P763" i="5"/>
  <c r="P764" i="5"/>
  <c r="P765" i="5"/>
  <c r="P766" i="5"/>
  <c r="P767" i="5"/>
  <c r="P768" i="5"/>
  <c r="P769" i="5"/>
  <c r="P770" i="5"/>
  <c r="P771" i="5"/>
  <c r="P772" i="5"/>
  <c r="P773" i="5"/>
  <c r="P774" i="5"/>
  <c r="P775" i="5"/>
  <c r="P776" i="5"/>
  <c r="P777" i="5"/>
  <c r="P778" i="5"/>
  <c r="P779" i="5"/>
  <c r="P780" i="5"/>
  <c r="P781" i="5"/>
  <c r="P782" i="5"/>
  <c r="P783" i="5"/>
  <c r="P784" i="5"/>
  <c r="P785" i="5"/>
  <c r="P786" i="5"/>
  <c r="P787" i="5"/>
  <c r="P788" i="5"/>
  <c r="P789" i="5"/>
  <c r="P790" i="5"/>
  <c r="P791" i="5"/>
  <c r="P792" i="5"/>
  <c r="P793" i="5"/>
  <c r="P794" i="5"/>
  <c r="P795" i="5"/>
  <c r="P796" i="5"/>
  <c r="P797" i="5"/>
  <c r="P798" i="5"/>
  <c r="P799" i="5"/>
  <c r="P800" i="5"/>
  <c r="P801" i="5"/>
  <c r="P802" i="5"/>
  <c r="P803" i="5"/>
  <c r="P804" i="5"/>
  <c r="P805" i="5"/>
  <c r="P806" i="5"/>
  <c r="P807" i="5"/>
  <c r="P808" i="5"/>
  <c r="P809" i="5"/>
  <c r="P810" i="5"/>
  <c r="P811" i="5"/>
  <c r="P812" i="5"/>
  <c r="P813" i="5"/>
  <c r="P814" i="5"/>
  <c r="P815" i="5"/>
  <c r="P816" i="5"/>
  <c r="P817" i="5"/>
  <c r="P818" i="5"/>
  <c r="P819" i="5"/>
  <c r="P820" i="5"/>
  <c r="P821" i="5"/>
  <c r="P822" i="5"/>
  <c r="P823" i="5"/>
  <c r="P824" i="5"/>
  <c r="P825" i="5"/>
  <c r="P826" i="5"/>
  <c r="P827" i="5"/>
  <c r="P828" i="5"/>
  <c r="P829" i="5"/>
  <c r="P830" i="5"/>
  <c r="P831" i="5"/>
  <c r="P832" i="5"/>
  <c r="P833" i="5"/>
  <c r="P834" i="5"/>
  <c r="P835" i="5"/>
  <c r="P836" i="5"/>
  <c r="P837" i="5"/>
  <c r="P838" i="5"/>
  <c r="P839" i="5"/>
  <c r="P840" i="5"/>
  <c r="P841" i="5"/>
  <c r="P842" i="5"/>
  <c r="P843" i="5"/>
  <c r="P844" i="5"/>
  <c r="P845" i="5"/>
  <c r="P846" i="5"/>
  <c r="P847" i="5"/>
  <c r="P848" i="5"/>
  <c r="P849" i="5"/>
  <c r="P850" i="5"/>
  <c r="P851" i="5"/>
  <c r="P852" i="5"/>
  <c r="P853" i="5"/>
  <c r="P854" i="5"/>
  <c r="P855" i="5"/>
  <c r="P856" i="5"/>
  <c r="P857" i="5"/>
  <c r="P858" i="5"/>
  <c r="P859" i="5"/>
  <c r="P860" i="5"/>
  <c r="P861" i="5"/>
  <c r="P862" i="5"/>
  <c r="P863" i="5"/>
  <c r="P864" i="5"/>
  <c r="P865" i="5"/>
  <c r="P866" i="5"/>
  <c r="P867" i="5"/>
  <c r="P868" i="5"/>
  <c r="P869" i="5"/>
  <c r="P870" i="5"/>
  <c r="P871" i="5"/>
  <c r="P872" i="5"/>
  <c r="P873" i="5"/>
  <c r="P874" i="5"/>
  <c r="P875" i="5"/>
  <c r="P876" i="5"/>
  <c r="P877" i="5"/>
  <c r="P878" i="5"/>
  <c r="P879" i="5"/>
  <c r="P880" i="5"/>
  <c r="P881" i="5"/>
  <c r="P882" i="5"/>
  <c r="P883" i="5"/>
  <c r="P884" i="5"/>
  <c r="P885" i="5"/>
  <c r="P886" i="5"/>
  <c r="P887" i="5"/>
  <c r="P888" i="5"/>
  <c r="P889" i="5"/>
  <c r="P890" i="5"/>
  <c r="P891" i="5"/>
  <c r="P892" i="5"/>
  <c r="P893" i="5"/>
  <c r="P894" i="5"/>
  <c r="P895" i="5"/>
  <c r="P896" i="5"/>
  <c r="P897" i="5"/>
  <c r="P898" i="5"/>
  <c r="P899" i="5"/>
  <c r="P900" i="5"/>
  <c r="P901" i="5"/>
  <c r="P902" i="5"/>
  <c r="P903" i="5"/>
  <c r="P904" i="5"/>
  <c r="P905" i="5"/>
  <c r="P906" i="5"/>
  <c r="P907" i="5"/>
  <c r="P908" i="5"/>
  <c r="P909" i="5"/>
  <c r="P910" i="5"/>
  <c r="P911" i="5"/>
  <c r="P912" i="5"/>
  <c r="P913" i="5"/>
  <c r="P914" i="5"/>
  <c r="P915" i="5"/>
  <c r="P916" i="5"/>
  <c r="P917" i="5"/>
  <c r="P918" i="5"/>
  <c r="P919" i="5"/>
  <c r="P920" i="5"/>
  <c r="P921" i="5"/>
  <c r="P922" i="5"/>
  <c r="P923" i="5"/>
  <c r="P924" i="5"/>
  <c r="P925" i="5"/>
  <c r="P926" i="5"/>
  <c r="P927" i="5"/>
  <c r="P928" i="5"/>
  <c r="P929" i="5"/>
  <c r="P930" i="5"/>
  <c r="P931" i="5"/>
  <c r="P932" i="5"/>
  <c r="P933" i="5"/>
  <c r="P934" i="5"/>
  <c r="P935" i="5"/>
  <c r="P936" i="5"/>
  <c r="P937" i="5"/>
  <c r="P938" i="5"/>
  <c r="P939" i="5"/>
  <c r="P940" i="5"/>
  <c r="P941" i="5"/>
  <c r="P942" i="5"/>
  <c r="P943" i="5"/>
  <c r="P944" i="5"/>
  <c r="P945" i="5"/>
  <c r="P946" i="5"/>
  <c r="P947" i="5"/>
  <c r="P948" i="5"/>
  <c r="P949" i="5"/>
  <c r="P950" i="5"/>
  <c r="P951" i="5"/>
  <c r="P952" i="5"/>
  <c r="P953" i="5"/>
  <c r="P954" i="5"/>
  <c r="P955" i="5"/>
  <c r="P956" i="5"/>
  <c r="P957" i="5"/>
  <c r="P958" i="5"/>
  <c r="P959" i="5"/>
  <c r="P960" i="5"/>
  <c r="P961" i="5"/>
  <c r="P962" i="5"/>
  <c r="P963" i="5"/>
  <c r="P964" i="5"/>
  <c r="P965" i="5"/>
  <c r="P966" i="5"/>
  <c r="P967" i="5"/>
  <c r="P968" i="5"/>
  <c r="P969" i="5"/>
  <c r="P970" i="5"/>
  <c r="P971" i="5"/>
  <c r="P972" i="5"/>
  <c r="P973" i="5"/>
  <c r="P974" i="5"/>
  <c r="P975" i="5"/>
  <c r="P976" i="5"/>
  <c r="P977" i="5"/>
  <c r="P978" i="5"/>
  <c r="P979" i="5"/>
  <c r="P980" i="5"/>
  <c r="P981" i="5"/>
  <c r="P982" i="5"/>
  <c r="P983" i="5"/>
  <c r="P984" i="5"/>
  <c r="P985" i="5"/>
  <c r="P986" i="5"/>
  <c r="P987" i="5"/>
  <c r="P988" i="5"/>
  <c r="P989" i="5"/>
  <c r="P990" i="5"/>
  <c r="P991" i="5"/>
  <c r="P992" i="5"/>
  <c r="P993" i="5"/>
  <c r="P994" i="5"/>
  <c r="P995" i="5"/>
  <c r="P996" i="5"/>
  <c r="P997" i="5"/>
  <c r="P998" i="5"/>
  <c r="P999" i="5"/>
  <c r="P1000" i="5"/>
  <c r="P1001" i="5"/>
  <c r="P1002" i="5"/>
  <c r="P1003" i="5"/>
  <c r="P1004" i="5"/>
  <c r="P1005" i="5"/>
  <c r="P1006" i="5"/>
  <c r="P1007" i="5"/>
  <c r="P1008" i="5"/>
  <c r="P1009" i="5"/>
  <c r="P1010" i="5"/>
  <c r="P1011" i="5"/>
  <c r="P1012" i="5"/>
  <c r="P1013" i="5"/>
  <c r="P1014" i="5"/>
  <c r="P1015" i="5"/>
  <c r="P1016" i="5"/>
  <c r="P1017" i="5"/>
  <c r="P1018" i="5"/>
  <c r="P1019" i="5"/>
  <c r="P1020" i="5"/>
  <c r="P1021" i="5"/>
  <c r="P1022" i="5"/>
  <c r="P1023" i="5"/>
  <c r="P1024" i="5"/>
  <c r="P1025" i="5"/>
  <c r="P1026" i="5"/>
  <c r="P1027" i="5"/>
  <c r="P1028" i="5"/>
  <c r="P1029" i="5"/>
  <c r="P1030" i="5"/>
  <c r="P1031" i="5"/>
  <c r="P1032" i="5"/>
  <c r="P1033" i="5"/>
  <c r="P1034" i="5"/>
  <c r="P1035" i="5"/>
  <c r="P1036" i="5"/>
  <c r="P1037" i="5"/>
  <c r="P1038" i="5"/>
  <c r="P1039" i="5"/>
  <c r="P1040" i="5"/>
  <c r="P1041" i="5"/>
  <c r="P1042" i="5"/>
  <c r="P1043" i="5"/>
  <c r="P1044" i="5"/>
  <c r="P1045" i="5"/>
  <c r="P1046" i="5"/>
  <c r="P1047" i="5"/>
  <c r="P1048" i="5"/>
  <c r="P1049" i="5"/>
  <c r="P1050" i="5"/>
  <c r="P1051" i="5"/>
  <c r="P1052" i="5"/>
  <c r="P1053" i="5"/>
  <c r="P1054" i="5"/>
  <c r="P1055" i="5"/>
  <c r="P1056" i="5"/>
  <c r="P1057" i="5"/>
  <c r="P1058" i="5"/>
  <c r="P1059" i="5"/>
  <c r="P1060" i="5"/>
  <c r="P1061" i="5"/>
  <c r="P1062" i="5"/>
  <c r="P1063" i="5"/>
  <c r="P1064" i="5"/>
  <c r="P1065" i="5"/>
  <c r="P1066" i="5"/>
  <c r="P1067" i="5"/>
  <c r="P1068" i="5"/>
  <c r="P1069" i="5"/>
  <c r="P1070" i="5"/>
  <c r="P1071" i="5"/>
  <c r="P1072" i="5"/>
  <c r="P1073" i="5"/>
  <c r="P1074" i="5"/>
  <c r="P1075" i="5"/>
  <c r="P1076" i="5"/>
  <c r="P1077" i="5"/>
  <c r="P1078" i="5"/>
  <c r="P1079" i="5"/>
  <c r="P1080" i="5"/>
  <c r="P1081" i="5"/>
  <c r="P1082" i="5"/>
  <c r="P1083" i="5"/>
  <c r="P1084" i="5"/>
  <c r="P1085" i="5"/>
  <c r="P1086" i="5"/>
  <c r="P1087" i="5"/>
  <c r="P1088" i="5"/>
  <c r="P1089" i="5"/>
  <c r="P1090" i="5"/>
  <c r="P1091" i="5"/>
  <c r="P1092" i="5"/>
  <c r="P1093" i="5"/>
  <c r="P1094" i="5"/>
  <c r="P1095" i="5"/>
  <c r="P1096" i="5"/>
  <c r="P1097" i="5"/>
  <c r="P1098" i="5"/>
  <c r="P1099" i="5"/>
  <c r="P1100" i="5"/>
  <c r="P1101" i="5"/>
  <c r="P1102" i="5"/>
  <c r="P1103" i="5"/>
  <c r="P1104" i="5"/>
  <c r="P1105" i="5"/>
  <c r="P1106" i="5"/>
  <c r="P1107" i="5"/>
  <c r="P1108" i="5"/>
  <c r="P1109" i="5"/>
  <c r="P1110" i="5"/>
  <c r="P1111" i="5"/>
  <c r="P1112" i="5"/>
  <c r="P1113" i="5"/>
  <c r="P1114" i="5"/>
  <c r="P1115" i="5"/>
  <c r="P1116" i="5"/>
  <c r="P1117" i="5"/>
  <c r="P1118" i="5"/>
  <c r="P1119" i="5"/>
  <c r="P1120" i="5"/>
  <c r="P1121" i="5"/>
  <c r="P1122" i="5"/>
  <c r="P1123" i="5"/>
  <c r="P1124" i="5"/>
  <c r="P1125" i="5"/>
  <c r="P1126" i="5"/>
  <c r="P1127" i="5"/>
  <c r="P1128" i="5"/>
  <c r="P1129" i="5"/>
  <c r="P1130" i="5"/>
  <c r="P1131" i="5"/>
  <c r="P1132" i="5"/>
  <c r="P1133" i="5"/>
  <c r="P1134" i="5"/>
  <c r="P1135" i="5"/>
  <c r="P1136" i="5"/>
  <c r="P1137" i="5"/>
  <c r="P1138" i="5"/>
  <c r="P1139" i="5"/>
  <c r="P1140" i="5"/>
  <c r="P1141" i="5"/>
  <c r="P1142" i="5"/>
  <c r="P1143" i="5"/>
  <c r="P1144" i="5"/>
  <c r="P1145" i="5"/>
  <c r="P1146" i="5"/>
  <c r="P1147" i="5"/>
  <c r="P1148" i="5"/>
  <c r="P1149" i="5"/>
  <c r="P1150" i="5"/>
  <c r="P1151" i="5"/>
  <c r="P1152" i="5"/>
  <c r="P1153" i="5"/>
  <c r="P1154" i="5"/>
  <c r="P1155" i="5"/>
  <c r="P1156" i="5"/>
  <c r="P1157" i="5"/>
  <c r="P1158" i="5"/>
  <c r="P1159" i="5"/>
  <c r="P1160" i="5"/>
  <c r="P1161" i="5"/>
  <c r="P1162" i="5"/>
  <c r="P1163" i="5"/>
  <c r="P1164" i="5"/>
  <c r="P1165" i="5"/>
  <c r="P1166" i="5"/>
  <c r="P1167" i="5"/>
  <c r="P1168" i="5"/>
  <c r="P1169" i="5"/>
  <c r="P1170" i="5"/>
  <c r="P1171" i="5"/>
  <c r="P1172" i="5"/>
  <c r="P1173" i="5"/>
  <c r="P1174" i="5"/>
  <c r="P1175" i="5"/>
  <c r="P1176" i="5"/>
  <c r="P1177" i="5"/>
  <c r="P1178" i="5"/>
  <c r="P1179" i="5"/>
  <c r="P1180" i="5"/>
  <c r="P1181" i="5"/>
  <c r="P1182" i="5"/>
  <c r="P1183" i="5"/>
  <c r="P1184" i="5"/>
  <c r="P1185" i="5"/>
  <c r="P1186" i="5"/>
  <c r="P1187" i="5"/>
  <c r="P1188" i="5"/>
  <c r="P1189" i="5"/>
  <c r="P1190" i="5"/>
  <c r="P1191" i="5"/>
  <c r="P1192" i="5"/>
  <c r="P1193" i="5"/>
  <c r="P1194" i="5"/>
  <c r="P1195" i="5"/>
  <c r="P1196" i="5"/>
  <c r="P1197" i="5"/>
  <c r="P1198" i="5"/>
  <c r="P1199" i="5"/>
  <c r="P1200" i="5"/>
  <c r="P1201" i="5"/>
  <c r="P1202" i="5"/>
  <c r="P1203" i="5"/>
  <c r="P1204" i="5"/>
  <c r="P1205" i="5"/>
  <c r="P1206" i="5"/>
  <c r="P1207" i="5"/>
  <c r="P1209" i="5"/>
  <c r="P1210" i="5"/>
  <c r="P1211" i="5"/>
  <c r="P1212" i="5"/>
  <c r="P1213" i="5"/>
  <c r="P1215" i="5"/>
  <c r="P1216" i="5"/>
  <c r="P1217" i="5"/>
  <c r="P1218" i="5"/>
  <c r="P1219" i="5"/>
  <c r="P1220" i="5"/>
  <c r="P1221" i="5"/>
  <c r="P1222" i="5"/>
  <c r="P1223" i="5"/>
  <c r="P1224" i="5"/>
  <c r="P1225" i="5"/>
  <c r="P1226" i="5"/>
  <c r="P1227" i="5"/>
  <c r="P1228" i="5"/>
  <c r="P1229" i="5"/>
  <c r="P1230" i="5"/>
  <c r="P1231" i="5"/>
  <c r="P1232" i="5"/>
  <c r="P1233" i="5"/>
  <c r="P1234" i="5"/>
  <c r="P1235" i="5"/>
  <c r="P1236" i="5"/>
  <c r="P3" i="5"/>
  <c r="AP8" i="1" l="1"/>
  <c r="M3" i="5"/>
  <c r="AD8" i="1" l="1"/>
  <c r="M1233" i="5"/>
  <c r="N1233" i="5"/>
  <c r="Q1233" i="5"/>
  <c r="R1233" i="5"/>
  <c r="M1234" i="5"/>
  <c r="N1234" i="5"/>
  <c r="Q1234" i="5"/>
  <c r="R1234" i="5"/>
  <c r="M1235" i="5"/>
  <c r="N1235" i="5"/>
  <c r="Q1235" i="5"/>
  <c r="R1235" i="5"/>
  <c r="M1236" i="5"/>
  <c r="N1236" i="5"/>
  <c r="Q1236" i="5"/>
  <c r="R1236"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439" i="5"/>
  <c r="A440" i="5"/>
  <c r="A441" i="5"/>
  <c r="A442" i="5"/>
  <c r="A443" i="5"/>
  <c r="A444" i="5"/>
  <c r="A445" i="5"/>
  <c r="A446" i="5"/>
  <c r="A447" i="5"/>
  <c r="A448" i="5"/>
  <c r="A449" i="5"/>
  <c r="A450" i="5"/>
  <c r="A451" i="5"/>
  <c r="A452" i="5"/>
  <c r="A453" i="5"/>
  <c r="A454" i="5"/>
  <c r="A455" i="5"/>
  <c r="A456" i="5"/>
  <c r="A457" i="5"/>
  <c r="A458" i="5"/>
  <c r="A459" i="5"/>
  <c r="A460" i="5"/>
  <c r="A461" i="5"/>
  <c r="A462" i="5"/>
  <c r="A463" i="5"/>
  <c r="A464" i="5"/>
  <c r="A465" i="5"/>
  <c r="A466" i="5"/>
  <c r="A467" i="5"/>
  <c r="A468" i="5"/>
  <c r="A469" i="5"/>
  <c r="A470" i="5"/>
  <c r="A471" i="5"/>
  <c r="A472" i="5"/>
  <c r="A473" i="5"/>
  <c r="A474" i="5"/>
  <c r="A475" i="5"/>
  <c r="A476" i="5"/>
  <c r="A477" i="5"/>
  <c r="A478" i="5"/>
  <c r="A479" i="5"/>
  <c r="A480" i="5"/>
  <c r="A481" i="5"/>
  <c r="A482" i="5"/>
  <c r="A483" i="5"/>
  <c r="A484" i="5"/>
  <c r="A485" i="5"/>
  <c r="A486" i="5"/>
  <c r="A487" i="5"/>
  <c r="A488" i="5"/>
  <c r="A489" i="5"/>
  <c r="A490" i="5"/>
  <c r="A491" i="5"/>
  <c r="A492" i="5"/>
  <c r="A493" i="5"/>
  <c r="A494" i="5"/>
  <c r="A495" i="5"/>
  <c r="A496" i="5"/>
  <c r="A497" i="5"/>
  <c r="A498" i="5"/>
  <c r="A499" i="5"/>
  <c r="A500" i="5"/>
  <c r="A501" i="5"/>
  <c r="A502" i="5"/>
  <c r="A503" i="5"/>
  <c r="A504" i="5"/>
  <c r="A505" i="5"/>
  <c r="A506" i="5"/>
  <c r="A507" i="5"/>
  <c r="A508" i="5"/>
  <c r="A509" i="5"/>
  <c r="A510" i="5"/>
  <c r="A511" i="5"/>
  <c r="A512" i="5"/>
  <c r="A513" i="5"/>
  <c r="A514" i="5"/>
  <c r="A515" i="5"/>
  <c r="A516" i="5"/>
  <c r="A517" i="5"/>
  <c r="A518" i="5"/>
  <c r="A519" i="5"/>
  <c r="A520" i="5"/>
  <c r="A521" i="5"/>
  <c r="A522" i="5"/>
  <c r="A523" i="5"/>
  <c r="A524" i="5"/>
  <c r="A525" i="5"/>
  <c r="A526" i="5"/>
  <c r="A527" i="5"/>
  <c r="A528" i="5"/>
  <c r="A529" i="5"/>
  <c r="A530" i="5"/>
  <c r="A531" i="5"/>
  <c r="A532" i="5"/>
  <c r="A533" i="5"/>
  <c r="A534" i="5"/>
  <c r="A535" i="5"/>
  <c r="A536" i="5"/>
  <c r="A537" i="5"/>
  <c r="A538" i="5"/>
  <c r="A539" i="5"/>
  <c r="A540" i="5"/>
  <c r="A541" i="5"/>
  <c r="A542" i="5"/>
  <c r="A543" i="5"/>
  <c r="A544" i="5"/>
  <c r="A545" i="5"/>
  <c r="A546" i="5"/>
  <c r="A547" i="5"/>
  <c r="A548" i="5"/>
  <c r="A549" i="5"/>
  <c r="A550" i="5"/>
  <c r="A551" i="5"/>
  <c r="A552" i="5"/>
  <c r="A553" i="5"/>
  <c r="A554" i="5"/>
  <c r="A555" i="5"/>
  <c r="A556" i="5"/>
  <c r="A557" i="5"/>
  <c r="A558" i="5"/>
  <c r="A559" i="5"/>
  <c r="A560" i="5"/>
  <c r="A561" i="5"/>
  <c r="A562" i="5"/>
  <c r="A563" i="5"/>
  <c r="A564" i="5"/>
  <c r="A565" i="5"/>
  <c r="A566" i="5"/>
  <c r="A567" i="5"/>
  <c r="A568" i="5"/>
  <c r="A569" i="5"/>
  <c r="A570" i="5"/>
  <c r="A571" i="5"/>
  <c r="A572" i="5"/>
  <c r="A573" i="5"/>
  <c r="A574" i="5"/>
  <c r="A575" i="5"/>
  <c r="A576" i="5"/>
  <c r="A577" i="5"/>
  <c r="A578" i="5"/>
  <c r="A579" i="5"/>
  <c r="A580" i="5"/>
  <c r="A581" i="5"/>
  <c r="A582" i="5"/>
  <c r="A583" i="5"/>
  <c r="A584" i="5"/>
  <c r="A585" i="5"/>
  <c r="A586" i="5"/>
  <c r="A587" i="5"/>
  <c r="A588" i="5"/>
  <c r="A589" i="5"/>
  <c r="A590" i="5"/>
  <c r="A591" i="5"/>
  <c r="A592" i="5"/>
  <c r="A593" i="5"/>
  <c r="A594" i="5"/>
  <c r="A595" i="5"/>
  <c r="A596" i="5"/>
  <c r="A597" i="5"/>
  <c r="A598" i="5"/>
  <c r="A599" i="5"/>
  <c r="A600" i="5"/>
  <c r="A601" i="5"/>
  <c r="A602" i="5"/>
  <c r="A603" i="5"/>
  <c r="A604" i="5"/>
  <c r="A605" i="5"/>
  <c r="A606" i="5"/>
  <c r="A607" i="5"/>
  <c r="A608" i="5"/>
  <c r="A609" i="5"/>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654" i="5"/>
  <c r="A655" i="5"/>
  <c r="A656" i="5"/>
  <c r="A657" i="5"/>
  <c r="A658" i="5"/>
  <c r="A659" i="5"/>
  <c r="A660" i="5"/>
  <c r="A661" i="5"/>
  <c r="A662" i="5"/>
  <c r="A663" i="5"/>
  <c r="A664" i="5"/>
  <c r="A665" i="5"/>
  <c r="A666" i="5"/>
  <c r="A667" i="5"/>
  <c r="A668" i="5"/>
  <c r="A669" i="5"/>
  <c r="A670" i="5"/>
  <c r="A671" i="5"/>
  <c r="A672" i="5"/>
  <c r="A673" i="5"/>
  <c r="A674" i="5"/>
  <c r="A675" i="5"/>
  <c r="A676" i="5"/>
  <c r="A677" i="5"/>
  <c r="A678" i="5"/>
  <c r="A679" i="5"/>
  <c r="A680" i="5"/>
  <c r="A681" i="5"/>
  <c r="A682" i="5"/>
  <c r="A683" i="5"/>
  <c r="A684" i="5"/>
  <c r="A685" i="5"/>
  <c r="A686" i="5"/>
  <c r="A687" i="5"/>
  <c r="A688" i="5"/>
  <c r="A689" i="5"/>
  <c r="A690" i="5"/>
  <c r="A691" i="5"/>
  <c r="A692" i="5"/>
  <c r="A693" i="5"/>
  <c r="A694" i="5"/>
  <c r="A695" i="5"/>
  <c r="A696" i="5"/>
  <c r="A697" i="5"/>
  <c r="A698" i="5"/>
  <c r="A699" i="5"/>
  <c r="A700" i="5"/>
  <c r="A701" i="5"/>
  <c r="A702" i="5"/>
  <c r="A703" i="5"/>
  <c r="A704" i="5"/>
  <c r="A705" i="5"/>
  <c r="A706" i="5"/>
  <c r="A707" i="5"/>
  <c r="A708" i="5"/>
  <c r="A709" i="5"/>
  <c r="A710" i="5"/>
  <c r="A711" i="5"/>
  <c r="A712" i="5"/>
  <c r="A713" i="5"/>
  <c r="A714" i="5"/>
  <c r="A715" i="5"/>
  <c r="A716" i="5"/>
  <c r="A717" i="5"/>
  <c r="A718" i="5"/>
  <c r="A719" i="5"/>
  <c r="A720" i="5"/>
  <c r="A721" i="5"/>
  <c r="A722" i="5"/>
  <c r="A723" i="5"/>
  <c r="A724" i="5"/>
  <c r="A725" i="5"/>
  <c r="A726" i="5"/>
  <c r="A727" i="5"/>
  <c r="A728" i="5"/>
  <c r="A729" i="5"/>
  <c r="A730" i="5"/>
  <c r="A731" i="5"/>
  <c r="A732" i="5"/>
  <c r="A733" i="5"/>
  <c r="A734" i="5"/>
  <c r="A735" i="5"/>
  <c r="A736" i="5"/>
  <c r="A737" i="5"/>
  <c r="A738" i="5"/>
  <c r="A739" i="5"/>
  <c r="A740" i="5"/>
  <c r="A741" i="5"/>
  <c r="A742" i="5"/>
  <c r="A743" i="5"/>
  <c r="A744" i="5"/>
  <c r="A745" i="5"/>
  <c r="A746" i="5"/>
  <c r="A747" i="5"/>
  <c r="A748" i="5"/>
  <c r="A749" i="5"/>
  <c r="A750" i="5"/>
  <c r="A751" i="5"/>
  <c r="A752" i="5"/>
  <c r="A753" i="5"/>
  <c r="A754" i="5"/>
  <c r="A755" i="5"/>
  <c r="A756" i="5"/>
  <c r="A757" i="5"/>
  <c r="A758" i="5"/>
  <c r="A759" i="5"/>
  <c r="A760" i="5"/>
  <c r="A761" i="5"/>
  <c r="A762" i="5"/>
  <c r="A763" i="5"/>
  <c r="A764" i="5"/>
  <c r="A765" i="5"/>
  <c r="A766" i="5"/>
  <c r="A767" i="5"/>
  <c r="A768" i="5"/>
  <c r="A769" i="5"/>
  <c r="A770" i="5"/>
  <c r="A771" i="5"/>
  <c r="A772" i="5"/>
  <c r="A773" i="5"/>
  <c r="A774" i="5"/>
  <c r="A775" i="5"/>
  <c r="A776" i="5"/>
  <c r="A777" i="5"/>
  <c r="A778" i="5"/>
  <c r="A779" i="5"/>
  <c r="A780" i="5"/>
  <c r="A781" i="5"/>
  <c r="A782" i="5"/>
  <c r="A783" i="5"/>
  <c r="A784" i="5"/>
  <c r="A785" i="5"/>
  <c r="A786" i="5"/>
  <c r="A787" i="5"/>
  <c r="A788" i="5"/>
  <c r="A789" i="5"/>
  <c r="A790" i="5"/>
  <c r="A791" i="5"/>
  <c r="A792" i="5"/>
  <c r="A793" i="5"/>
  <c r="A794" i="5"/>
  <c r="A795" i="5"/>
  <c r="A796" i="5"/>
  <c r="A797" i="5"/>
  <c r="A798" i="5"/>
  <c r="A799" i="5"/>
  <c r="A800" i="5"/>
  <c r="A801" i="5"/>
  <c r="A802" i="5"/>
  <c r="A803" i="5"/>
  <c r="A804" i="5"/>
  <c r="A805" i="5"/>
  <c r="A806" i="5"/>
  <c r="A807" i="5"/>
  <c r="A808" i="5"/>
  <c r="A809" i="5"/>
  <c r="A810" i="5"/>
  <c r="A811" i="5"/>
  <c r="A812" i="5"/>
  <c r="A813" i="5"/>
  <c r="A814" i="5"/>
  <c r="A815" i="5"/>
  <c r="A816" i="5"/>
  <c r="A817" i="5"/>
  <c r="A818" i="5"/>
  <c r="A819" i="5"/>
  <c r="A820" i="5"/>
  <c r="A821" i="5"/>
  <c r="A822" i="5"/>
  <c r="A823" i="5"/>
  <c r="A824" i="5"/>
  <c r="A825" i="5"/>
  <c r="A826" i="5"/>
  <c r="A827" i="5"/>
  <c r="A828" i="5"/>
  <c r="A829" i="5"/>
  <c r="A830" i="5"/>
  <c r="A831" i="5"/>
  <c r="A832" i="5"/>
  <c r="A833" i="5"/>
  <c r="A834" i="5"/>
  <c r="A835" i="5"/>
  <c r="A836" i="5"/>
  <c r="A837" i="5"/>
  <c r="A838" i="5"/>
  <c r="A839" i="5"/>
  <c r="A840" i="5"/>
  <c r="A841" i="5"/>
  <c r="A842" i="5"/>
  <c r="A843" i="5"/>
  <c r="A844" i="5"/>
  <c r="A845" i="5"/>
  <c r="A846" i="5"/>
  <c r="A847" i="5"/>
  <c r="A848" i="5"/>
  <c r="A849" i="5"/>
  <c r="A850" i="5"/>
  <c r="A851" i="5"/>
  <c r="A852" i="5"/>
  <c r="A853" i="5"/>
  <c r="A854" i="5"/>
  <c r="A855" i="5"/>
  <c r="A856" i="5"/>
  <c r="A857" i="5"/>
  <c r="A858" i="5"/>
  <c r="A859" i="5"/>
  <c r="A860" i="5"/>
  <c r="A861" i="5"/>
  <c r="A862" i="5"/>
  <c r="A863" i="5"/>
  <c r="A864" i="5"/>
  <c r="A865" i="5"/>
  <c r="A866" i="5"/>
  <c r="A867" i="5"/>
  <c r="A868" i="5"/>
  <c r="A869" i="5"/>
  <c r="A870" i="5"/>
  <c r="A871" i="5"/>
  <c r="A872" i="5"/>
  <c r="A873" i="5"/>
  <c r="A874" i="5"/>
  <c r="A875" i="5"/>
  <c r="A876" i="5"/>
  <c r="A877" i="5"/>
  <c r="A878" i="5"/>
  <c r="A879" i="5"/>
  <c r="A880" i="5"/>
  <c r="A881" i="5"/>
  <c r="A882" i="5"/>
  <c r="A883" i="5"/>
  <c r="A884" i="5"/>
  <c r="A885" i="5"/>
  <c r="A886" i="5"/>
  <c r="A887" i="5"/>
  <c r="A888" i="5"/>
  <c r="A889" i="5"/>
  <c r="A890" i="5"/>
  <c r="A891" i="5"/>
  <c r="A892" i="5"/>
  <c r="A893" i="5"/>
  <c r="A894" i="5"/>
  <c r="A895" i="5"/>
  <c r="A896" i="5"/>
  <c r="A897" i="5"/>
  <c r="A898" i="5"/>
  <c r="A899" i="5"/>
  <c r="A900" i="5"/>
  <c r="A901" i="5"/>
  <c r="A902" i="5"/>
  <c r="A903" i="5"/>
  <c r="A904" i="5"/>
  <c r="A905" i="5"/>
  <c r="A906" i="5"/>
  <c r="A907" i="5"/>
  <c r="A908" i="5"/>
  <c r="A909" i="5"/>
  <c r="A910" i="5"/>
  <c r="A911" i="5"/>
  <c r="A912" i="5"/>
  <c r="A913" i="5"/>
  <c r="A914" i="5"/>
  <c r="A915" i="5"/>
  <c r="A916" i="5"/>
  <c r="A917" i="5"/>
  <c r="A918" i="5"/>
  <c r="A919" i="5"/>
  <c r="A920" i="5"/>
  <c r="A921" i="5"/>
  <c r="A922" i="5"/>
  <c r="A923" i="5"/>
  <c r="A924" i="5"/>
  <c r="A925" i="5"/>
  <c r="A926" i="5"/>
  <c r="A927" i="5"/>
  <c r="A928" i="5"/>
  <c r="A929" i="5"/>
  <c r="A930" i="5"/>
  <c r="A931" i="5"/>
  <c r="A932" i="5"/>
  <c r="A933" i="5"/>
  <c r="A934" i="5"/>
  <c r="A935" i="5"/>
  <c r="A936" i="5"/>
  <c r="A937" i="5"/>
  <c r="A938" i="5"/>
  <c r="A939" i="5"/>
  <c r="A940" i="5"/>
  <c r="A941" i="5"/>
  <c r="A942" i="5"/>
  <c r="A943" i="5"/>
  <c r="A944" i="5"/>
  <c r="A945" i="5"/>
  <c r="A946" i="5"/>
  <c r="A947" i="5"/>
  <c r="A948" i="5"/>
  <c r="A949" i="5"/>
  <c r="A950" i="5"/>
  <c r="A951" i="5"/>
  <c r="A952" i="5"/>
  <c r="A953" i="5"/>
  <c r="A954" i="5"/>
  <c r="A955" i="5"/>
  <c r="A956" i="5"/>
  <c r="A957" i="5"/>
  <c r="A958" i="5"/>
  <c r="A959" i="5"/>
  <c r="A960" i="5"/>
  <c r="A961" i="5"/>
  <c r="A962" i="5"/>
  <c r="A963" i="5"/>
  <c r="A964" i="5"/>
  <c r="A965" i="5"/>
  <c r="A966" i="5"/>
  <c r="A967" i="5"/>
  <c r="A968" i="5"/>
  <c r="A969" i="5"/>
  <c r="A970" i="5"/>
  <c r="A971" i="5"/>
  <c r="A972" i="5"/>
  <c r="A973" i="5"/>
  <c r="A974" i="5"/>
  <c r="A975" i="5"/>
  <c r="A976" i="5"/>
  <c r="A977" i="5"/>
  <c r="A978" i="5"/>
  <c r="A979" i="5"/>
  <c r="A980" i="5"/>
  <c r="A981" i="5"/>
  <c r="A982" i="5"/>
  <c r="A983" i="5"/>
  <c r="A984" i="5"/>
  <c r="A985" i="5"/>
  <c r="A986" i="5"/>
  <c r="A987" i="5"/>
  <c r="A988" i="5"/>
  <c r="A989" i="5"/>
  <c r="A990" i="5"/>
  <c r="A991" i="5"/>
  <c r="A992" i="5"/>
  <c r="A993" i="5"/>
  <c r="A994" i="5"/>
  <c r="A995" i="5"/>
  <c r="A996" i="5"/>
  <c r="A997" i="5"/>
  <c r="A998" i="5"/>
  <c r="A999" i="5"/>
  <c r="A1000" i="5"/>
  <c r="A1001" i="5"/>
  <c r="A1002" i="5"/>
  <c r="A1003" i="5"/>
  <c r="A1004" i="5"/>
  <c r="A1005" i="5"/>
  <c r="A1006" i="5"/>
  <c r="A1007" i="5"/>
  <c r="A1008" i="5"/>
  <c r="A1009" i="5"/>
  <c r="A1010" i="5"/>
  <c r="A1011" i="5"/>
  <c r="A1012" i="5"/>
  <c r="A1013" i="5"/>
  <c r="A1014" i="5"/>
  <c r="A1015" i="5"/>
  <c r="A1016" i="5"/>
  <c r="A1017" i="5"/>
  <c r="A1018" i="5"/>
  <c r="A1019" i="5"/>
  <c r="A1020" i="5"/>
  <c r="A1021" i="5"/>
  <c r="A1022" i="5"/>
  <c r="A1023" i="5"/>
  <c r="A1024" i="5"/>
  <c r="A1025" i="5"/>
  <c r="A1026" i="5"/>
  <c r="A1027" i="5"/>
  <c r="A1028" i="5"/>
  <c r="A1029" i="5"/>
  <c r="A1030" i="5"/>
  <c r="A1031" i="5"/>
  <c r="A1032" i="5"/>
  <c r="A1033" i="5"/>
  <c r="A1034" i="5"/>
  <c r="A1035" i="5"/>
  <c r="A1036" i="5"/>
  <c r="A1037" i="5"/>
  <c r="A1038" i="5"/>
  <c r="A1039" i="5"/>
  <c r="A1040" i="5"/>
  <c r="A1041" i="5"/>
  <c r="A1042" i="5"/>
  <c r="A1043" i="5"/>
  <c r="A1044" i="5"/>
  <c r="A1045" i="5"/>
  <c r="A1046" i="5"/>
  <c r="A1047" i="5"/>
  <c r="A1048" i="5"/>
  <c r="A1049" i="5"/>
  <c r="A1050" i="5"/>
  <c r="A1051" i="5"/>
  <c r="A1052" i="5"/>
  <c r="A1053" i="5"/>
  <c r="A1054" i="5"/>
  <c r="A1055" i="5"/>
  <c r="A1056" i="5"/>
  <c r="A1057" i="5"/>
  <c r="A1058" i="5"/>
  <c r="A1059" i="5"/>
  <c r="A1060" i="5"/>
  <c r="A1061" i="5"/>
  <c r="A1062" i="5"/>
  <c r="A1063" i="5"/>
  <c r="A1064" i="5"/>
  <c r="A1065" i="5"/>
  <c r="A1066" i="5"/>
  <c r="A1067" i="5"/>
  <c r="A1068" i="5"/>
  <c r="A1069" i="5"/>
  <c r="A1070" i="5"/>
  <c r="A1071" i="5"/>
  <c r="A1072" i="5"/>
  <c r="A1073" i="5"/>
  <c r="A1074" i="5"/>
  <c r="A1075" i="5"/>
  <c r="A1076" i="5"/>
  <c r="A1077" i="5"/>
  <c r="A1078" i="5"/>
  <c r="A1079" i="5"/>
  <c r="A1080" i="5"/>
  <c r="A1081" i="5"/>
  <c r="A1082" i="5"/>
  <c r="A1083" i="5"/>
  <c r="A1084" i="5"/>
  <c r="A1085" i="5"/>
  <c r="A1086" i="5"/>
  <c r="A1087" i="5"/>
  <c r="A1088" i="5"/>
  <c r="A1089" i="5"/>
  <c r="A1090" i="5"/>
  <c r="A1091" i="5"/>
  <c r="A1092" i="5"/>
  <c r="A1093" i="5"/>
  <c r="A1094" i="5"/>
  <c r="A1095" i="5"/>
  <c r="A1096" i="5"/>
  <c r="A1097" i="5"/>
  <c r="A1098" i="5"/>
  <c r="A1099" i="5"/>
  <c r="A1100" i="5"/>
  <c r="A1101" i="5"/>
  <c r="A1102" i="5"/>
  <c r="A1103" i="5"/>
  <c r="A1104" i="5"/>
  <c r="A1105" i="5"/>
  <c r="A1106" i="5"/>
  <c r="A1107" i="5"/>
  <c r="A1108" i="5"/>
  <c r="A1109" i="5"/>
  <c r="A1110" i="5"/>
  <c r="A1111" i="5"/>
  <c r="A1112" i="5"/>
  <c r="A1113" i="5"/>
  <c r="A1114" i="5"/>
  <c r="A1115" i="5"/>
  <c r="A1116" i="5"/>
  <c r="A1117" i="5"/>
  <c r="A1118" i="5"/>
  <c r="A1119" i="5"/>
  <c r="A1120" i="5"/>
  <c r="A1121" i="5"/>
  <c r="A1122" i="5"/>
  <c r="A1123" i="5"/>
  <c r="A1124" i="5"/>
  <c r="A1125" i="5"/>
  <c r="A1126" i="5"/>
  <c r="A1127" i="5"/>
  <c r="A1128" i="5"/>
  <c r="A1129" i="5"/>
  <c r="A1130" i="5"/>
  <c r="A1131" i="5"/>
  <c r="A1132" i="5"/>
  <c r="A1133" i="5"/>
  <c r="A1134" i="5"/>
  <c r="A1135" i="5"/>
  <c r="A1136" i="5"/>
  <c r="A1137" i="5"/>
  <c r="A1138" i="5"/>
  <c r="A1139" i="5"/>
  <c r="A1140" i="5"/>
  <c r="A1141" i="5"/>
  <c r="A1142" i="5"/>
  <c r="A1143" i="5"/>
  <c r="A1144" i="5"/>
  <c r="A1145" i="5"/>
  <c r="A1146" i="5"/>
  <c r="A1147" i="5"/>
  <c r="A1148" i="5"/>
  <c r="A1149" i="5"/>
  <c r="A1150" i="5"/>
  <c r="A1151" i="5"/>
  <c r="A1152" i="5"/>
  <c r="A1153" i="5"/>
  <c r="A1154" i="5"/>
  <c r="A1155" i="5"/>
  <c r="A1156" i="5"/>
  <c r="A1157" i="5"/>
  <c r="A1158" i="5"/>
  <c r="A1159" i="5"/>
  <c r="A1160" i="5"/>
  <c r="A1161" i="5"/>
  <c r="A1162" i="5"/>
  <c r="A1163" i="5"/>
  <c r="A1164" i="5"/>
  <c r="A1165" i="5"/>
  <c r="A1166" i="5"/>
  <c r="A1167" i="5"/>
  <c r="A1168" i="5"/>
  <c r="A1169" i="5"/>
  <c r="A1170" i="5"/>
  <c r="A1171" i="5"/>
  <c r="A1172" i="5"/>
  <c r="A1173" i="5"/>
  <c r="A1174" i="5"/>
  <c r="A1175" i="5"/>
  <c r="A1176" i="5"/>
  <c r="A1177" i="5"/>
  <c r="A1178" i="5"/>
  <c r="A1179" i="5"/>
  <c r="A1180" i="5"/>
  <c r="A1181" i="5"/>
  <c r="A1182" i="5"/>
  <c r="A1183" i="5"/>
  <c r="A1184" i="5"/>
  <c r="A1185" i="5"/>
  <c r="A1186" i="5"/>
  <c r="A1187" i="5"/>
  <c r="A1188" i="5"/>
  <c r="A1189" i="5"/>
  <c r="A1190" i="5"/>
  <c r="A1191" i="5"/>
  <c r="A1192" i="5"/>
  <c r="A1193" i="5"/>
  <c r="A1194" i="5"/>
  <c r="A1195" i="5"/>
  <c r="A1196" i="5"/>
  <c r="A1197" i="5"/>
  <c r="A1198" i="5"/>
  <c r="A1199" i="5"/>
  <c r="A1200" i="5"/>
  <c r="A1201" i="5"/>
  <c r="A1202" i="5"/>
  <c r="A1203" i="5"/>
  <c r="A1204" i="5"/>
  <c r="A1205" i="5"/>
  <c r="A1206" i="5"/>
  <c r="A1207" i="5"/>
  <c r="A1208" i="5"/>
  <c r="A1209" i="5"/>
  <c r="A1210" i="5"/>
  <c r="A1211" i="5"/>
  <c r="A1212" i="5"/>
  <c r="A1213" i="5"/>
  <c r="A1214" i="5"/>
  <c r="A1215" i="5"/>
  <c r="A1216" i="5"/>
  <c r="A1217" i="5"/>
  <c r="A1218" i="5"/>
  <c r="A1219" i="5"/>
  <c r="A1220" i="5"/>
  <c r="A1221" i="5"/>
  <c r="A1222" i="5"/>
  <c r="A1223" i="5"/>
  <c r="A1224" i="5"/>
  <c r="A1225" i="5"/>
  <c r="A1226" i="5"/>
  <c r="A1227" i="5"/>
  <c r="A1228" i="5"/>
  <c r="A1229" i="5"/>
  <c r="A1230" i="5"/>
  <c r="A1231" i="5"/>
  <c r="A1232" i="5"/>
  <c r="M4" i="5" l="1"/>
  <c r="M5" i="5"/>
  <c r="M6" i="5"/>
  <c r="M7" i="5"/>
  <c r="M8" i="5"/>
  <c r="M9" i="5"/>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M65" i="5"/>
  <c r="M66" i="5"/>
  <c r="M67" i="5"/>
  <c r="M68" i="5"/>
  <c r="M69" i="5"/>
  <c r="M70" i="5"/>
  <c r="M71" i="5"/>
  <c r="M72"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M101" i="5"/>
  <c r="M102" i="5"/>
  <c r="M103" i="5"/>
  <c r="M104" i="5"/>
  <c r="M105" i="5"/>
  <c r="M106" i="5"/>
  <c r="M107" i="5"/>
  <c r="M108" i="5"/>
  <c r="M109" i="5"/>
  <c r="M110" i="5"/>
  <c r="M111" i="5"/>
  <c r="M112" i="5"/>
  <c r="M113" i="5"/>
  <c r="M114" i="5"/>
  <c r="M115" i="5"/>
  <c r="M116" i="5"/>
  <c r="M117" i="5"/>
  <c r="M118" i="5"/>
  <c r="M119" i="5"/>
  <c r="M120" i="5"/>
  <c r="M121" i="5"/>
  <c r="M122" i="5"/>
  <c r="M123" i="5"/>
  <c r="M124" i="5"/>
  <c r="M125" i="5"/>
  <c r="M126" i="5"/>
  <c r="M127" i="5"/>
  <c r="M128" i="5"/>
  <c r="M129" i="5"/>
  <c r="M130" i="5"/>
  <c r="M131" i="5"/>
  <c r="M132" i="5"/>
  <c r="M133" i="5"/>
  <c r="M134" i="5"/>
  <c r="M135" i="5"/>
  <c r="M136" i="5"/>
  <c r="M137" i="5"/>
  <c r="M138" i="5"/>
  <c r="M139" i="5"/>
  <c r="M140" i="5"/>
  <c r="M141" i="5"/>
  <c r="M142" i="5"/>
  <c r="M143" i="5"/>
  <c r="M144" i="5"/>
  <c r="M145" i="5"/>
  <c r="M146" i="5"/>
  <c r="M147" i="5"/>
  <c r="M148" i="5"/>
  <c r="M149" i="5"/>
  <c r="M150" i="5"/>
  <c r="M151" i="5"/>
  <c r="M152" i="5"/>
  <c r="M153" i="5"/>
  <c r="M154" i="5"/>
  <c r="M155" i="5"/>
  <c r="M156" i="5"/>
  <c r="M157" i="5"/>
  <c r="M158" i="5"/>
  <c r="M159" i="5"/>
  <c r="M160" i="5"/>
  <c r="M161" i="5"/>
  <c r="M162" i="5"/>
  <c r="M163" i="5"/>
  <c r="M164" i="5"/>
  <c r="M165" i="5"/>
  <c r="M166" i="5"/>
  <c r="M167" i="5"/>
  <c r="M168" i="5"/>
  <c r="M169" i="5"/>
  <c r="M170" i="5"/>
  <c r="M171" i="5"/>
  <c r="M172" i="5"/>
  <c r="M173" i="5"/>
  <c r="M174" i="5"/>
  <c r="M175" i="5"/>
  <c r="M176" i="5"/>
  <c r="M177" i="5"/>
  <c r="M178" i="5"/>
  <c r="M179" i="5"/>
  <c r="M180" i="5"/>
  <c r="M181" i="5"/>
  <c r="M182" i="5"/>
  <c r="M183" i="5"/>
  <c r="M184" i="5"/>
  <c r="M185" i="5"/>
  <c r="M186" i="5"/>
  <c r="M187" i="5"/>
  <c r="M188" i="5"/>
  <c r="M189" i="5"/>
  <c r="M190" i="5"/>
  <c r="M191" i="5"/>
  <c r="M192" i="5"/>
  <c r="M193" i="5"/>
  <c r="M194" i="5"/>
  <c r="M195" i="5"/>
  <c r="M196" i="5"/>
  <c r="M197" i="5"/>
  <c r="M198" i="5"/>
  <c r="M199" i="5"/>
  <c r="M200" i="5"/>
  <c r="M201" i="5"/>
  <c r="M202" i="5"/>
  <c r="M203" i="5"/>
  <c r="M204" i="5"/>
  <c r="M205" i="5"/>
  <c r="M206" i="5"/>
  <c r="M207" i="5"/>
  <c r="M208" i="5"/>
  <c r="M209" i="5"/>
  <c r="M210" i="5"/>
  <c r="M211" i="5"/>
  <c r="M212" i="5"/>
  <c r="M213" i="5"/>
  <c r="M214" i="5"/>
  <c r="M215" i="5"/>
  <c r="M216" i="5"/>
  <c r="M217" i="5"/>
  <c r="M218" i="5"/>
  <c r="M219" i="5"/>
  <c r="M220" i="5"/>
  <c r="M221" i="5"/>
  <c r="M222" i="5"/>
  <c r="M223" i="5"/>
  <c r="M224" i="5"/>
  <c r="M225" i="5"/>
  <c r="M226" i="5"/>
  <c r="M227" i="5"/>
  <c r="M228" i="5"/>
  <c r="M229" i="5"/>
  <c r="M230" i="5"/>
  <c r="M231" i="5"/>
  <c r="M232" i="5"/>
  <c r="M233" i="5"/>
  <c r="M234" i="5"/>
  <c r="M235" i="5"/>
  <c r="M236" i="5"/>
  <c r="M237" i="5"/>
  <c r="M238" i="5"/>
  <c r="M239" i="5"/>
  <c r="M240" i="5"/>
  <c r="M241" i="5"/>
  <c r="M242" i="5"/>
  <c r="M243" i="5"/>
  <c r="M244" i="5"/>
  <c r="M245" i="5"/>
  <c r="M246" i="5"/>
  <c r="M247" i="5"/>
  <c r="M248" i="5"/>
  <c r="M249" i="5"/>
  <c r="M250" i="5"/>
  <c r="M251" i="5"/>
  <c r="M252" i="5"/>
  <c r="M253" i="5"/>
  <c r="M254" i="5"/>
  <c r="M255" i="5"/>
  <c r="M256" i="5"/>
  <c r="M257" i="5"/>
  <c r="M258" i="5"/>
  <c r="M259" i="5"/>
  <c r="M260" i="5"/>
  <c r="M261" i="5"/>
  <c r="M262" i="5"/>
  <c r="M263" i="5"/>
  <c r="M264" i="5"/>
  <c r="M265" i="5"/>
  <c r="M266" i="5"/>
  <c r="M267" i="5"/>
  <c r="M268" i="5"/>
  <c r="M269" i="5"/>
  <c r="M270" i="5"/>
  <c r="M271" i="5"/>
  <c r="M272" i="5"/>
  <c r="M273" i="5"/>
  <c r="M274" i="5"/>
  <c r="M275" i="5"/>
  <c r="M276" i="5"/>
  <c r="M277" i="5"/>
  <c r="M278" i="5"/>
  <c r="M279" i="5"/>
  <c r="M280" i="5"/>
  <c r="M281" i="5"/>
  <c r="M282" i="5"/>
  <c r="M283" i="5"/>
  <c r="M284" i="5"/>
  <c r="M285" i="5"/>
  <c r="M286" i="5"/>
  <c r="M287" i="5"/>
  <c r="M288" i="5"/>
  <c r="M289" i="5"/>
  <c r="M290" i="5"/>
  <c r="M291" i="5"/>
  <c r="M292" i="5"/>
  <c r="M293" i="5"/>
  <c r="M294" i="5"/>
  <c r="M295" i="5"/>
  <c r="M296" i="5"/>
  <c r="M297" i="5"/>
  <c r="M298" i="5"/>
  <c r="M299" i="5"/>
  <c r="M300" i="5"/>
  <c r="M301" i="5"/>
  <c r="M302" i="5"/>
  <c r="M303" i="5"/>
  <c r="M304" i="5"/>
  <c r="M305" i="5"/>
  <c r="M306" i="5"/>
  <c r="M307" i="5"/>
  <c r="M308" i="5"/>
  <c r="M309" i="5"/>
  <c r="M310" i="5"/>
  <c r="M311" i="5"/>
  <c r="M312" i="5"/>
  <c r="M313" i="5"/>
  <c r="M314" i="5"/>
  <c r="M315" i="5"/>
  <c r="M316" i="5"/>
  <c r="M317" i="5"/>
  <c r="M318" i="5"/>
  <c r="M319" i="5"/>
  <c r="M320" i="5"/>
  <c r="M321" i="5"/>
  <c r="M322" i="5"/>
  <c r="M323" i="5"/>
  <c r="M324" i="5"/>
  <c r="M325" i="5"/>
  <c r="M326" i="5"/>
  <c r="M327" i="5"/>
  <c r="M328" i="5"/>
  <c r="M329" i="5"/>
  <c r="M330" i="5"/>
  <c r="M331" i="5"/>
  <c r="M332" i="5"/>
  <c r="M333" i="5"/>
  <c r="M334" i="5"/>
  <c r="M335" i="5"/>
  <c r="M336" i="5"/>
  <c r="M337" i="5"/>
  <c r="M338" i="5"/>
  <c r="M339" i="5"/>
  <c r="M340" i="5"/>
  <c r="M341" i="5"/>
  <c r="M342" i="5"/>
  <c r="M343" i="5"/>
  <c r="M344" i="5"/>
  <c r="M345" i="5"/>
  <c r="M346" i="5"/>
  <c r="M347" i="5"/>
  <c r="M348" i="5"/>
  <c r="M349" i="5"/>
  <c r="M350" i="5"/>
  <c r="M351" i="5"/>
  <c r="M352" i="5"/>
  <c r="M353" i="5"/>
  <c r="M354" i="5"/>
  <c r="M355" i="5"/>
  <c r="M356" i="5"/>
  <c r="M357" i="5"/>
  <c r="M358" i="5"/>
  <c r="M359" i="5"/>
  <c r="M360" i="5"/>
  <c r="M361" i="5"/>
  <c r="M362" i="5"/>
  <c r="M363" i="5"/>
  <c r="M364" i="5"/>
  <c r="M365" i="5"/>
  <c r="M366" i="5"/>
  <c r="M367" i="5"/>
  <c r="M368" i="5"/>
  <c r="M369" i="5"/>
  <c r="M370" i="5"/>
  <c r="M371" i="5"/>
  <c r="M372" i="5"/>
  <c r="M373" i="5"/>
  <c r="M374" i="5"/>
  <c r="M375" i="5"/>
  <c r="M376" i="5"/>
  <c r="M377" i="5"/>
  <c r="M378" i="5"/>
  <c r="M379" i="5"/>
  <c r="M380" i="5"/>
  <c r="M381" i="5"/>
  <c r="M382" i="5"/>
  <c r="M383" i="5"/>
  <c r="M384" i="5"/>
  <c r="M385" i="5"/>
  <c r="M386" i="5"/>
  <c r="M387" i="5"/>
  <c r="M388" i="5"/>
  <c r="M389" i="5"/>
  <c r="M390" i="5"/>
  <c r="M391" i="5"/>
  <c r="M392" i="5"/>
  <c r="M393" i="5"/>
  <c r="M394" i="5"/>
  <c r="M395" i="5"/>
  <c r="M396" i="5"/>
  <c r="M397" i="5"/>
  <c r="M398" i="5"/>
  <c r="M399" i="5"/>
  <c r="M400" i="5"/>
  <c r="M401" i="5"/>
  <c r="M402" i="5"/>
  <c r="M403" i="5"/>
  <c r="M404" i="5"/>
  <c r="M405" i="5"/>
  <c r="M406" i="5"/>
  <c r="M407" i="5"/>
  <c r="M408" i="5"/>
  <c r="M409" i="5"/>
  <c r="M410" i="5"/>
  <c r="M411" i="5"/>
  <c r="M412" i="5"/>
  <c r="M413" i="5"/>
  <c r="M414" i="5"/>
  <c r="M415" i="5"/>
  <c r="M416" i="5"/>
  <c r="M417" i="5"/>
  <c r="M418" i="5"/>
  <c r="M419" i="5"/>
  <c r="M420" i="5"/>
  <c r="M421" i="5"/>
  <c r="M422" i="5"/>
  <c r="M423" i="5"/>
  <c r="M424" i="5"/>
  <c r="M425" i="5"/>
  <c r="M426" i="5"/>
  <c r="M427" i="5"/>
  <c r="M428" i="5"/>
  <c r="M429" i="5"/>
  <c r="M430" i="5"/>
  <c r="M431" i="5"/>
  <c r="M432" i="5"/>
  <c r="M433" i="5"/>
  <c r="M434" i="5"/>
  <c r="M435" i="5"/>
  <c r="M436" i="5"/>
  <c r="M437" i="5"/>
  <c r="M438" i="5"/>
  <c r="M439" i="5"/>
  <c r="M440" i="5"/>
  <c r="M441" i="5"/>
  <c r="M442" i="5"/>
  <c r="M443" i="5"/>
  <c r="M444" i="5"/>
  <c r="M445" i="5"/>
  <c r="M446" i="5"/>
  <c r="M447" i="5"/>
  <c r="M448" i="5"/>
  <c r="M449" i="5"/>
  <c r="M450" i="5"/>
  <c r="M451" i="5"/>
  <c r="M452" i="5"/>
  <c r="M453" i="5"/>
  <c r="M454" i="5"/>
  <c r="M455" i="5"/>
  <c r="M456" i="5"/>
  <c r="M457" i="5"/>
  <c r="M458" i="5"/>
  <c r="M459" i="5"/>
  <c r="M460" i="5"/>
  <c r="M461" i="5"/>
  <c r="M462" i="5"/>
  <c r="M463" i="5"/>
  <c r="M464" i="5"/>
  <c r="M465" i="5"/>
  <c r="M466" i="5"/>
  <c r="M467" i="5"/>
  <c r="M468" i="5"/>
  <c r="M469" i="5"/>
  <c r="M470" i="5"/>
  <c r="M471" i="5"/>
  <c r="M472" i="5"/>
  <c r="M473" i="5"/>
  <c r="M474" i="5"/>
  <c r="M475" i="5"/>
  <c r="M476" i="5"/>
  <c r="M477" i="5"/>
  <c r="M478" i="5"/>
  <c r="M479" i="5"/>
  <c r="M480" i="5"/>
  <c r="M481" i="5"/>
  <c r="M482" i="5"/>
  <c r="M483" i="5"/>
  <c r="M484" i="5"/>
  <c r="M485" i="5"/>
  <c r="M486" i="5"/>
  <c r="M487" i="5"/>
  <c r="M488" i="5"/>
  <c r="M489" i="5"/>
  <c r="M490" i="5"/>
  <c r="M491" i="5"/>
  <c r="M492" i="5"/>
  <c r="M493" i="5"/>
  <c r="M494" i="5"/>
  <c r="M495" i="5"/>
  <c r="M496" i="5"/>
  <c r="M497" i="5"/>
  <c r="M498" i="5"/>
  <c r="M499" i="5"/>
  <c r="M500" i="5"/>
  <c r="M501" i="5"/>
  <c r="M502" i="5"/>
  <c r="M503" i="5"/>
  <c r="M504" i="5"/>
  <c r="M505" i="5"/>
  <c r="M506" i="5"/>
  <c r="M507" i="5"/>
  <c r="M508" i="5"/>
  <c r="M509" i="5"/>
  <c r="M510" i="5"/>
  <c r="M511" i="5"/>
  <c r="M512" i="5"/>
  <c r="M513" i="5"/>
  <c r="M514" i="5"/>
  <c r="M515" i="5"/>
  <c r="M516" i="5"/>
  <c r="M517" i="5"/>
  <c r="M518" i="5"/>
  <c r="M519" i="5"/>
  <c r="M520" i="5"/>
  <c r="M521" i="5"/>
  <c r="M522" i="5"/>
  <c r="M523" i="5"/>
  <c r="M524" i="5"/>
  <c r="M525" i="5"/>
  <c r="M526" i="5"/>
  <c r="M527" i="5"/>
  <c r="M528" i="5"/>
  <c r="M529" i="5"/>
  <c r="M530" i="5"/>
  <c r="M531" i="5"/>
  <c r="M532" i="5"/>
  <c r="M533" i="5"/>
  <c r="M534" i="5"/>
  <c r="M535" i="5"/>
  <c r="M536" i="5"/>
  <c r="M537" i="5"/>
  <c r="M538" i="5"/>
  <c r="M539" i="5"/>
  <c r="M540" i="5"/>
  <c r="M541" i="5"/>
  <c r="M542" i="5"/>
  <c r="M543" i="5"/>
  <c r="M544" i="5"/>
  <c r="M545" i="5"/>
  <c r="M546" i="5"/>
  <c r="M547" i="5"/>
  <c r="M548" i="5"/>
  <c r="M549" i="5"/>
  <c r="M550" i="5"/>
  <c r="M551" i="5"/>
  <c r="M552" i="5"/>
  <c r="M553" i="5"/>
  <c r="M554" i="5"/>
  <c r="M555" i="5"/>
  <c r="M556" i="5"/>
  <c r="M557" i="5"/>
  <c r="M558" i="5"/>
  <c r="M559" i="5"/>
  <c r="M560" i="5"/>
  <c r="M561" i="5"/>
  <c r="M562" i="5"/>
  <c r="M563" i="5"/>
  <c r="M564" i="5"/>
  <c r="M565" i="5"/>
  <c r="M566" i="5"/>
  <c r="M567" i="5"/>
  <c r="M568" i="5"/>
  <c r="M569" i="5"/>
  <c r="M570" i="5"/>
  <c r="M571" i="5"/>
  <c r="M572" i="5"/>
  <c r="M573" i="5"/>
  <c r="M574" i="5"/>
  <c r="M575" i="5"/>
  <c r="M576" i="5"/>
  <c r="M577" i="5"/>
  <c r="M578" i="5"/>
  <c r="M579" i="5"/>
  <c r="M580" i="5"/>
  <c r="M581" i="5"/>
  <c r="M582" i="5"/>
  <c r="M583" i="5"/>
  <c r="M584" i="5"/>
  <c r="M585" i="5"/>
  <c r="M586" i="5"/>
  <c r="M587" i="5"/>
  <c r="M588" i="5"/>
  <c r="M589" i="5"/>
  <c r="M590" i="5"/>
  <c r="M591" i="5"/>
  <c r="M592" i="5"/>
  <c r="M593" i="5"/>
  <c r="M594" i="5"/>
  <c r="M595" i="5"/>
  <c r="M596" i="5"/>
  <c r="M597" i="5"/>
  <c r="M598" i="5"/>
  <c r="M599" i="5"/>
  <c r="M600" i="5"/>
  <c r="M601" i="5"/>
  <c r="M602" i="5"/>
  <c r="M603" i="5"/>
  <c r="M604" i="5"/>
  <c r="M605" i="5"/>
  <c r="M606" i="5"/>
  <c r="M607" i="5"/>
  <c r="M608" i="5"/>
  <c r="M609" i="5"/>
  <c r="M610" i="5"/>
  <c r="M611" i="5"/>
  <c r="M612" i="5"/>
  <c r="M613" i="5"/>
  <c r="M614" i="5"/>
  <c r="M615" i="5"/>
  <c r="M616" i="5"/>
  <c r="M617" i="5"/>
  <c r="M618" i="5"/>
  <c r="M619" i="5"/>
  <c r="M620" i="5"/>
  <c r="M621" i="5"/>
  <c r="M622" i="5"/>
  <c r="M623" i="5"/>
  <c r="M624" i="5"/>
  <c r="M625" i="5"/>
  <c r="M626" i="5"/>
  <c r="M627" i="5"/>
  <c r="M628" i="5"/>
  <c r="M629" i="5"/>
  <c r="M630" i="5"/>
  <c r="M631" i="5"/>
  <c r="M632" i="5"/>
  <c r="M633" i="5"/>
  <c r="M634" i="5"/>
  <c r="M635" i="5"/>
  <c r="M636" i="5"/>
  <c r="M637" i="5"/>
  <c r="M638" i="5"/>
  <c r="M639" i="5"/>
  <c r="M640" i="5"/>
  <c r="M641" i="5"/>
  <c r="M642" i="5"/>
  <c r="M643" i="5"/>
  <c r="M644" i="5"/>
  <c r="M645" i="5"/>
  <c r="M646" i="5"/>
  <c r="M647" i="5"/>
  <c r="M648" i="5"/>
  <c r="M649" i="5"/>
  <c r="M650" i="5"/>
  <c r="M651" i="5"/>
  <c r="M652" i="5"/>
  <c r="M653" i="5"/>
  <c r="M654" i="5"/>
  <c r="M655" i="5"/>
  <c r="M656" i="5"/>
  <c r="M657" i="5"/>
  <c r="M658" i="5"/>
  <c r="M659" i="5"/>
  <c r="M660" i="5"/>
  <c r="M661" i="5"/>
  <c r="M662" i="5"/>
  <c r="M663" i="5"/>
  <c r="M664" i="5"/>
  <c r="M665" i="5"/>
  <c r="M666" i="5"/>
  <c r="M667" i="5"/>
  <c r="M668" i="5"/>
  <c r="M669" i="5"/>
  <c r="M670" i="5"/>
  <c r="M671" i="5"/>
  <c r="M672" i="5"/>
  <c r="M673" i="5"/>
  <c r="M674" i="5"/>
  <c r="M675" i="5"/>
  <c r="M676" i="5"/>
  <c r="M677" i="5"/>
  <c r="M678" i="5"/>
  <c r="M679" i="5"/>
  <c r="M680" i="5"/>
  <c r="M681" i="5"/>
  <c r="M682" i="5"/>
  <c r="M683" i="5"/>
  <c r="M684" i="5"/>
  <c r="M685" i="5"/>
  <c r="M686" i="5"/>
  <c r="M687" i="5"/>
  <c r="M688" i="5"/>
  <c r="M689" i="5"/>
  <c r="M690" i="5"/>
  <c r="M691" i="5"/>
  <c r="M692" i="5"/>
  <c r="M693" i="5"/>
  <c r="M694" i="5"/>
  <c r="M695" i="5"/>
  <c r="M696" i="5"/>
  <c r="M697" i="5"/>
  <c r="M698" i="5"/>
  <c r="M699" i="5"/>
  <c r="M700" i="5"/>
  <c r="M701" i="5"/>
  <c r="M702" i="5"/>
  <c r="M703" i="5"/>
  <c r="M704" i="5"/>
  <c r="M705" i="5"/>
  <c r="M706" i="5"/>
  <c r="M707" i="5"/>
  <c r="M708" i="5"/>
  <c r="M709" i="5"/>
  <c r="M710" i="5"/>
  <c r="M711" i="5"/>
  <c r="M712" i="5"/>
  <c r="M713" i="5"/>
  <c r="M714" i="5"/>
  <c r="M715" i="5"/>
  <c r="M716" i="5"/>
  <c r="M717" i="5"/>
  <c r="M718" i="5"/>
  <c r="M719" i="5"/>
  <c r="M720" i="5"/>
  <c r="M721" i="5"/>
  <c r="M722" i="5"/>
  <c r="M723" i="5"/>
  <c r="M724" i="5"/>
  <c r="M725" i="5"/>
  <c r="M726" i="5"/>
  <c r="M727" i="5"/>
  <c r="M728" i="5"/>
  <c r="M729" i="5"/>
  <c r="M730" i="5"/>
  <c r="M731" i="5"/>
  <c r="M732" i="5"/>
  <c r="M733" i="5"/>
  <c r="M734" i="5"/>
  <c r="M735" i="5"/>
  <c r="M736" i="5"/>
  <c r="M737" i="5"/>
  <c r="M738" i="5"/>
  <c r="M739" i="5"/>
  <c r="M740" i="5"/>
  <c r="M741" i="5"/>
  <c r="M742" i="5"/>
  <c r="M743" i="5"/>
  <c r="M744" i="5"/>
  <c r="M745" i="5"/>
  <c r="M746" i="5"/>
  <c r="M747" i="5"/>
  <c r="M748" i="5"/>
  <c r="M749" i="5"/>
  <c r="M750" i="5"/>
  <c r="M751" i="5"/>
  <c r="M752" i="5"/>
  <c r="M753" i="5"/>
  <c r="M754" i="5"/>
  <c r="M755" i="5"/>
  <c r="M756" i="5"/>
  <c r="M757" i="5"/>
  <c r="M758" i="5"/>
  <c r="M759" i="5"/>
  <c r="M760" i="5"/>
  <c r="M761" i="5"/>
  <c r="M762" i="5"/>
  <c r="M763" i="5"/>
  <c r="M764" i="5"/>
  <c r="M765" i="5"/>
  <c r="M766" i="5"/>
  <c r="M767" i="5"/>
  <c r="M768" i="5"/>
  <c r="M769" i="5"/>
  <c r="M770" i="5"/>
  <c r="M771" i="5"/>
  <c r="M772" i="5"/>
  <c r="M773" i="5"/>
  <c r="M774" i="5"/>
  <c r="M775" i="5"/>
  <c r="M776" i="5"/>
  <c r="M777" i="5"/>
  <c r="M778" i="5"/>
  <c r="M779" i="5"/>
  <c r="M780" i="5"/>
  <c r="M781" i="5"/>
  <c r="M782" i="5"/>
  <c r="M783" i="5"/>
  <c r="M784" i="5"/>
  <c r="M785" i="5"/>
  <c r="M786" i="5"/>
  <c r="M787" i="5"/>
  <c r="M788" i="5"/>
  <c r="M789" i="5"/>
  <c r="M790" i="5"/>
  <c r="M791" i="5"/>
  <c r="M792" i="5"/>
  <c r="M793" i="5"/>
  <c r="M794" i="5"/>
  <c r="M795" i="5"/>
  <c r="M796" i="5"/>
  <c r="M797" i="5"/>
  <c r="M798" i="5"/>
  <c r="M799" i="5"/>
  <c r="M800" i="5"/>
  <c r="M801" i="5"/>
  <c r="M802" i="5"/>
  <c r="M803" i="5"/>
  <c r="M804" i="5"/>
  <c r="M805" i="5"/>
  <c r="M806" i="5"/>
  <c r="M807" i="5"/>
  <c r="M808" i="5"/>
  <c r="M809" i="5"/>
  <c r="M810" i="5"/>
  <c r="M811" i="5"/>
  <c r="M812" i="5"/>
  <c r="M813" i="5"/>
  <c r="M814" i="5"/>
  <c r="M815" i="5"/>
  <c r="M816" i="5"/>
  <c r="M817" i="5"/>
  <c r="M818" i="5"/>
  <c r="M819" i="5"/>
  <c r="M820" i="5"/>
  <c r="M821" i="5"/>
  <c r="M822" i="5"/>
  <c r="M823" i="5"/>
  <c r="M824" i="5"/>
  <c r="M825" i="5"/>
  <c r="M826" i="5"/>
  <c r="M827" i="5"/>
  <c r="M828" i="5"/>
  <c r="M829" i="5"/>
  <c r="M830" i="5"/>
  <c r="M831" i="5"/>
  <c r="M832" i="5"/>
  <c r="M833" i="5"/>
  <c r="M834" i="5"/>
  <c r="M835" i="5"/>
  <c r="M836" i="5"/>
  <c r="M837" i="5"/>
  <c r="M838" i="5"/>
  <c r="M839" i="5"/>
  <c r="M840" i="5"/>
  <c r="M841" i="5"/>
  <c r="M842" i="5"/>
  <c r="M843" i="5"/>
  <c r="M844" i="5"/>
  <c r="M845" i="5"/>
  <c r="M846" i="5"/>
  <c r="M847" i="5"/>
  <c r="M848" i="5"/>
  <c r="M849" i="5"/>
  <c r="M850" i="5"/>
  <c r="M851" i="5"/>
  <c r="M852" i="5"/>
  <c r="M853" i="5"/>
  <c r="M854" i="5"/>
  <c r="M855" i="5"/>
  <c r="M856" i="5"/>
  <c r="M857" i="5"/>
  <c r="M858" i="5"/>
  <c r="M859" i="5"/>
  <c r="M860" i="5"/>
  <c r="M861" i="5"/>
  <c r="M862" i="5"/>
  <c r="M863" i="5"/>
  <c r="M864" i="5"/>
  <c r="M865" i="5"/>
  <c r="M866" i="5"/>
  <c r="M867" i="5"/>
  <c r="M868" i="5"/>
  <c r="M869" i="5"/>
  <c r="M870" i="5"/>
  <c r="M871" i="5"/>
  <c r="M872" i="5"/>
  <c r="M873" i="5"/>
  <c r="M874" i="5"/>
  <c r="M875" i="5"/>
  <c r="M876" i="5"/>
  <c r="M877" i="5"/>
  <c r="M878" i="5"/>
  <c r="M879" i="5"/>
  <c r="M880" i="5"/>
  <c r="M881" i="5"/>
  <c r="M882" i="5"/>
  <c r="M883" i="5"/>
  <c r="M884" i="5"/>
  <c r="M885" i="5"/>
  <c r="M886" i="5"/>
  <c r="M887" i="5"/>
  <c r="M888" i="5"/>
  <c r="M889" i="5"/>
  <c r="M890" i="5"/>
  <c r="M891" i="5"/>
  <c r="M892" i="5"/>
  <c r="M893" i="5"/>
  <c r="M894" i="5"/>
  <c r="M895" i="5"/>
  <c r="M896" i="5"/>
  <c r="M897" i="5"/>
  <c r="M898" i="5"/>
  <c r="M899" i="5"/>
  <c r="M900" i="5"/>
  <c r="M901" i="5"/>
  <c r="M902" i="5"/>
  <c r="M903" i="5"/>
  <c r="M904" i="5"/>
  <c r="M905" i="5"/>
  <c r="M906" i="5"/>
  <c r="M907" i="5"/>
  <c r="M908" i="5"/>
  <c r="M909" i="5"/>
  <c r="M910" i="5"/>
  <c r="M911" i="5"/>
  <c r="M912" i="5"/>
  <c r="M913" i="5"/>
  <c r="M914" i="5"/>
  <c r="M915" i="5"/>
  <c r="M916" i="5"/>
  <c r="M917" i="5"/>
  <c r="M918" i="5"/>
  <c r="M919" i="5"/>
  <c r="M920" i="5"/>
  <c r="M921" i="5"/>
  <c r="M922" i="5"/>
  <c r="M923" i="5"/>
  <c r="M924" i="5"/>
  <c r="M925" i="5"/>
  <c r="M926" i="5"/>
  <c r="M927" i="5"/>
  <c r="M928" i="5"/>
  <c r="M929" i="5"/>
  <c r="M930" i="5"/>
  <c r="M931" i="5"/>
  <c r="M932" i="5"/>
  <c r="M933" i="5"/>
  <c r="M934" i="5"/>
  <c r="M935" i="5"/>
  <c r="M936" i="5"/>
  <c r="M937" i="5"/>
  <c r="M938" i="5"/>
  <c r="M939" i="5"/>
  <c r="M940" i="5"/>
  <c r="M941" i="5"/>
  <c r="M942" i="5"/>
  <c r="M943" i="5"/>
  <c r="M944" i="5"/>
  <c r="M945" i="5"/>
  <c r="M946" i="5"/>
  <c r="M947" i="5"/>
  <c r="M948" i="5"/>
  <c r="M949" i="5"/>
  <c r="M950" i="5"/>
  <c r="M951" i="5"/>
  <c r="M952" i="5"/>
  <c r="M953" i="5"/>
  <c r="M954" i="5"/>
  <c r="M955" i="5"/>
  <c r="M956" i="5"/>
  <c r="M957" i="5"/>
  <c r="M958" i="5"/>
  <c r="M959" i="5"/>
  <c r="M960" i="5"/>
  <c r="M961" i="5"/>
  <c r="M962" i="5"/>
  <c r="M963" i="5"/>
  <c r="M964" i="5"/>
  <c r="M965" i="5"/>
  <c r="M966" i="5"/>
  <c r="M967" i="5"/>
  <c r="M968" i="5"/>
  <c r="M969" i="5"/>
  <c r="M970" i="5"/>
  <c r="M971" i="5"/>
  <c r="M972" i="5"/>
  <c r="M973" i="5"/>
  <c r="M974" i="5"/>
  <c r="M975" i="5"/>
  <c r="M976" i="5"/>
  <c r="M977" i="5"/>
  <c r="M978" i="5"/>
  <c r="M979" i="5"/>
  <c r="M980" i="5"/>
  <c r="M981" i="5"/>
  <c r="M982" i="5"/>
  <c r="M983" i="5"/>
  <c r="M984" i="5"/>
  <c r="M985" i="5"/>
  <c r="M986" i="5"/>
  <c r="M987" i="5"/>
  <c r="M988" i="5"/>
  <c r="M989" i="5"/>
  <c r="M990" i="5"/>
  <c r="M991" i="5"/>
  <c r="M992" i="5"/>
  <c r="M993" i="5"/>
  <c r="M994" i="5"/>
  <c r="M995" i="5"/>
  <c r="M996" i="5"/>
  <c r="M997" i="5"/>
  <c r="M998" i="5"/>
  <c r="M999" i="5"/>
  <c r="M1000" i="5"/>
  <c r="M1001" i="5"/>
  <c r="M1002" i="5"/>
  <c r="M1003" i="5"/>
  <c r="M1004" i="5"/>
  <c r="M1005" i="5"/>
  <c r="M1006" i="5"/>
  <c r="M1007" i="5"/>
  <c r="M1008" i="5"/>
  <c r="M1009" i="5"/>
  <c r="M1010" i="5"/>
  <c r="M1011" i="5"/>
  <c r="M1012" i="5"/>
  <c r="M1013" i="5"/>
  <c r="M1014" i="5"/>
  <c r="M1015" i="5"/>
  <c r="M1016" i="5"/>
  <c r="M1017" i="5"/>
  <c r="M1018" i="5"/>
  <c r="M1019" i="5"/>
  <c r="M1020" i="5"/>
  <c r="M1021" i="5"/>
  <c r="M1022" i="5"/>
  <c r="M1023" i="5"/>
  <c r="M1024" i="5"/>
  <c r="M1025" i="5"/>
  <c r="M1026" i="5"/>
  <c r="M1027" i="5"/>
  <c r="M1028" i="5"/>
  <c r="M1029" i="5"/>
  <c r="M1030" i="5"/>
  <c r="M1031" i="5"/>
  <c r="M1032" i="5"/>
  <c r="M1033" i="5"/>
  <c r="M1034" i="5"/>
  <c r="M1035" i="5"/>
  <c r="M1036" i="5"/>
  <c r="M1037" i="5"/>
  <c r="M1038" i="5"/>
  <c r="M1039" i="5"/>
  <c r="M1040" i="5"/>
  <c r="M1041" i="5"/>
  <c r="M1042" i="5"/>
  <c r="M1043" i="5"/>
  <c r="M1044" i="5"/>
  <c r="M1045" i="5"/>
  <c r="M1046" i="5"/>
  <c r="M1047" i="5"/>
  <c r="M1048" i="5"/>
  <c r="M1049" i="5"/>
  <c r="M1050" i="5"/>
  <c r="M1051" i="5"/>
  <c r="M1052" i="5"/>
  <c r="M1053" i="5"/>
  <c r="M1054" i="5"/>
  <c r="M1055" i="5"/>
  <c r="M1056" i="5"/>
  <c r="M1057" i="5"/>
  <c r="M1058" i="5"/>
  <c r="M1059" i="5"/>
  <c r="M1060" i="5"/>
  <c r="M1061" i="5"/>
  <c r="M1062" i="5"/>
  <c r="M1063" i="5"/>
  <c r="M1064" i="5"/>
  <c r="M1065" i="5"/>
  <c r="M1066" i="5"/>
  <c r="M1067" i="5"/>
  <c r="M1068" i="5"/>
  <c r="M1069" i="5"/>
  <c r="M1070" i="5"/>
  <c r="M1071" i="5"/>
  <c r="M1072" i="5"/>
  <c r="M1073" i="5"/>
  <c r="M1074" i="5"/>
  <c r="M1075" i="5"/>
  <c r="M1076" i="5"/>
  <c r="M1077" i="5"/>
  <c r="M1078" i="5"/>
  <c r="M1079" i="5"/>
  <c r="M1080" i="5"/>
  <c r="M1081" i="5"/>
  <c r="M1082" i="5"/>
  <c r="M1083" i="5"/>
  <c r="M1084" i="5"/>
  <c r="M1085" i="5"/>
  <c r="M1086" i="5"/>
  <c r="M1087" i="5"/>
  <c r="M1088" i="5"/>
  <c r="M1089" i="5"/>
  <c r="M1090" i="5"/>
  <c r="M1091" i="5"/>
  <c r="M1092" i="5"/>
  <c r="M1093" i="5"/>
  <c r="M1094" i="5"/>
  <c r="M1095" i="5"/>
  <c r="M1096" i="5"/>
  <c r="M1097" i="5"/>
  <c r="M1098" i="5"/>
  <c r="M1099" i="5"/>
  <c r="M1100" i="5"/>
  <c r="M1101" i="5"/>
  <c r="M1102" i="5"/>
  <c r="M1103" i="5"/>
  <c r="M1104" i="5"/>
  <c r="M1105" i="5"/>
  <c r="M1106" i="5"/>
  <c r="M1107" i="5"/>
  <c r="M1108" i="5"/>
  <c r="M1109" i="5"/>
  <c r="M1110" i="5"/>
  <c r="M1111" i="5"/>
  <c r="M1112" i="5"/>
  <c r="M1113" i="5"/>
  <c r="M1114" i="5"/>
  <c r="M1115" i="5"/>
  <c r="M1116" i="5"/>
  <c r="M1117" i="5"/>
  <c r="M1118" i="5"/>
  <c r="M1119" i="5"/>
  <c r="M1120" i="5"/>
  <c r="M1121" i="5"/>
  <c r="M1122" i="5"/>
  <c r="M1123" i="5"/>
  <c r="M1124" i="5"/>
  <c r="M1125" i="5"/>
  <c r="M1126" i="5"/>
  <c r="M1127" i="5"/>
  <c r="M1128" i="5"/>
  <c r="M1129" i="5"/>
  <c r="M1130" i="5"/>
  <c r="M1131" i="5"/>
  <c r="M1132" i="5"/>
  <c r="M1133" i="5"/>
  <c r="M1134" i="5"/>
  <c r="M1135" i="5"/>
  <c r="M1136" i="5"/>
  <c r="M1137" i="5"/>
  <c r="M1138" i="5"/>
  <c r="M1139" i="5"/>
  <c r="M1140" i="5"/>
  <c r="M1141" i="5"/>
  <c r="M1142" i="5"/>
  <c r="M1143" i="5"/>
  <c r="M1144" i="5"/>
  <c r="M1145" i="5"/>
  <c r="M1146" i="5"/>
  <c r="M1147" i="5"/>
  <c r="M1148" i="5"/>
  <c r="M1149" i="5"/>
  <c r="M1150" i="5"/>
  <c r="M1151" i="5"/>
  <c r="M1152" i="5"/>
  <c r="M1153" i="5"/>
  <c r="M1154" i="5"/>
  <c r="M1155" i="5"/>
  <c r="M1156" i="5"/>
  <c r="M1157" i="5"/>
  <c r="M1158" i="5"/>
  <c r="M1159" i="5"/>
  <c r="M1160" i="5"/>
  <c r="M1161" i="5"/>
  <c r="M1162" i="5"/>
  <c r="M1163" i="5"/>
  <c r="M1164" i="5"/>
  <c r="M1165" i="5"/>
  <c r="M1166" i="5"/>
  <c r="M1167" i="5"/>
  <c r="M1168" i="5"/>
  <c r="M1169" i="5"/>
  <c r="M1170" i="5"/>
  <c r="M1171" i="5"/>
  <c r="M1172" i="5"/>
  <c r="M1173" i="5"/>
  <c r="M1174" i="5"/>
  <c r="M1175" i="5"/>
  <c r="M1176" i="5"/>
  <c r="M1177" i="5"/>
  <c r="M1178" i="5"/>
  <c r="M1179" i="5"/>
  <c r="M1180" i="5"/>
  <c r="M1181" i="5"/>
  <c r="M1182" i="5"/>
  <c r="M1183" i="5"/>
  <c r="M1184" i="5"/>
  <c r="M1185" i="5"/>
  <c r="M1186" i="5"/>
  <c r="M1187" i="5"/>
  <c r="M1188" i="5"/>
  <c r="M1189" i="5"/>
  <c r="M1190" i="5"/>
  <c r="M1191" i="5"/>
  <c r="M1192" i="5"/>
  <c r="M1193" i="5"/>
  <c r="M1194" i="5"/>
  <c r="M1195" i="5"/>
  <c r="M1196" i="5"/>
  <c r="M1197" i="5"/>
  <c r="M1198" i="5"/>
  <c r="M1199" i="5"/>
  <c r="M1200" i="5"/>
  <c r="M1201" i="5"/>
  <c r="M1202" i="5"/>
  <c r="M1203" i="5"/>
  <c r="M1204" i="5"/>
  <c r="M1205" i="5"/>
  <c r="M1206" i="5"/>
  <c r="M1207" i="5"/>
  <c r="M1208" i="5"/>
  <c r="M1209" i="5"/>
  <c r="M1210" i="5"/>
  <c r="M1211" i="5"/>
  <c r="M1212" i="5"/>
  <c r="M1213" i="5"/>
  <c r="M1214" i="5"/>
  <c r="M1215" i="5"/>
  <c r="M1216" i="5"/>
  <c r="M1217" i="5"/>
  <c r="M1218" i="5"/>
  <c r="M1219" i="5"/>
  <c r="M1220" i="5"/>
  <c r="M1221" i="5"/>
  <c r="M1222" i="5"/>
  <c r="M1223" i="5"/>
  <c r="M1224" i="5"/>
  <c r="M1225" i="5"/>
  <c r="M1226" i="5"/>
  <c r="M1227" i="5"/>
  <c r="M1228" i="5"/>
  <c r="M1229" i="5"/>
  <c r="M1230" i="5"/>
  <c r="M1231" i="5"/>
  <c r="M1232" i="5"/>
  <c r="I299" i="2" l="1"/>
  <c r="I300" i="2"/>
  <c r="I301" i="2"/>
  <c r="I302" i="2"/>
  <c r="I303" i="2"/>
  <c r="I304" i="2"/>
  <c r="I305" i="2"/>
  <c r="I306" i="2"/>
  <c r="I307" i="2"/>
  <c r="I308" i="2"/>
  <c r="I309" i="2"/>
  <c r="I310" i="2"/>
  <c r="I311" i="2"/>
  <c r="I312" i="2"/>
  <c r="I313" i="2"/>
  <c r="I314" i="2"/>
  <c r="I315" i="2"/>
  <c r="I316" i="2"/>
  <c r="I317" i="2"/>
  <c r="Q348" i="5" l="1"/>
  <c r="R348" i="5"/>
  <c r="Q349" i="5"/>
  <c r="R349" i="5"/>
  <c r="Q350" i="5"/>
  <c r="R350" i="5"/>
  <c r="Q351" i="5"/>
  <c r="R351" i="5"/>
  <c r="Q352" i="5"/>
  <c r="R352" i="5"/>
  <c r="Q353" i="5"/>
  <c r="R353" i="5"/>
  <c r="Q354" i="5"/>
  <c r="R354" i="5"/>
  <c r="Q355" i="5"/>
  <c r="R355" i="5"/>
  <c r="Q356" i="5"/>
  <c r="R356" i="5"/>
  <c r="Q357" i="5"/>
  <c r="R357" i="5"/>
  <c r="Q358" i="5"/>
  <c r="R358" i="5"/>
  <c r="Q359" i="5"/>
  <c r="R359" i="5"/>
  <c r="Q360" i="5"/>
  <c r="R360" i="5"/>
  <c r="Q361" i="5"/>
  <c r="R361" i="5"/>
  <c r="Q362" i="5"/>
  <c r="R362" i="5"/>
  <c r="Q363" i="5"/>
  <c r="R363" i="5"/>
  <c r="Q364" i="5"/>
  <c r="R364" i="5"/>
  <c r="Q365" i="5"/>
  <c r="R365" i="5"/>
  <c r="Q366" i="5"/>
  <c r="R366" i="5"/>
  <c r="Q367" i="5"/>
  <c r="R367" i="5"/>
  <c r="Q368" i="5"/>
  <c r="R368" i="5"/>
  <c r="Q369" i="5"/>
  <c r="R369" i="5"/>
  <c r="Q370" i="5"/>
  <c r="R370" i="5"/>
  <c r="Q371" i="5"/>
  <c r="R371" i="5"/>
  <c r="Q372" i="5"/>
  <c r="R372" i="5"/>
  <c r="Q373" i="5"/>
  <c r="R373" i="5"/>
  <c r="Q374" i="5"/>
  <c r="R374" i="5"/>
  <c r="Q375" i="5"/>
  <c r="R375" i="5"/>
  <c r="Q376" i="5"/>
  <c r="R376" i="5"/>
  <c r="Q377" i="5"/>
  <c r="R377" i="5"/>
  <c r="Q378" i="5"/>
  <c r="R378" i="5"/>
  <c r="Q379" i="5"/>
  <c r="R379" i="5"/>
  <c r="Q380" i="5"/>
  <c r="R380" i="5"/>
  <c r="Q381" i="5"/>
  <c r="R381" i="5"/>
  <c r="Q382" i="5"/>
  <c r="R382" i="5"/>
  <c r="Q383" i="5"/>
  <c r="R383" i="5"/>
  <c r="Q384" i="5"/>
  <c r="R384" i="5"/>
  <c r="Q385" i="5"/>
  <c r="R385" i="5"/>
  <c r="Q386" i="5"/>
  <c r="R386" i="5"/>
  <c r="Q387" i="5"/>
  <c r="R387" i="5"/>
  <c r="Q388" i="5"/>
  <c r="R388" i="5"/>
  <c r="Q389" i="5"/>
  <c r="R389" i="5"/>
  <c r="Q390" i="5"/>
  <c r="R390" i="5"/>
  <c r="Q391" i="5"/>
  <c r="R391" i="5"/>
  <c r="Q392" i="5"/>
  <c r="R392" i="5"/>
  <c r="Q393" i="5"/>
  <c r="R393" i="5"/>
  <c r="Q394" i="5"/>
  <c r="R394" i="5"/>
  <c r="Q395" i="5"/>
  <c r="R395" i="5"/>
  <c r="Q396" i="5"/>
  <c r="R396" i="5"/>
  <c r="Q397" i="5"/>
  <c r="R397" i="5"/>
  <c r="Q398" i="5"/>
  <c r="R398" i="5"/>
  <c r="Q399" i="5"/>
  <c r="R399" i="5"/>
  <c r="Q400" i="5"/>
  <c r="R400" i="5"/>
  <c r="Q401" i="5"/>
  <c r="R401" i="5"/>
  <c r="Q402" i="5"/>
  <c r="R402" i="5"/>
  <c r="Q403" i="5"/>
  <c r="R403" i="5"/>
  <c r="Q404" i="5"/>
  <c r="R404" i="5"/>
  <c r="Q405" i="5"/>
  <c r="R405" i="5"/>
  <c r="Q406" i="5"/>
  <c r="R406" i="5"/>
  <c r="Q407" i="5"/>
  <c r="R407" i="5"/>
  <c r="Q408" i="5"/>
  <c r="R408" i="5"/>
  <c r="Q409" i="5"/>
  <c r="R409" i="5"/>
  <c r="Q410" i="5"/>
  <c r="R410" i="5"/>
  <c r="Q411" i="5"/>
  <c r="R411" i="5"/>
  <c r="Q412" i="5"/>
  <c r="R412" i="5"/>
  <c r="Q413" i="5"/>
  <c r="R413" i="5"/>
  <c r="Q414" i="5"/>
  <c r="R414" i="5"/>
  <c r="Q415" i="5"/>
  <c r="R415" i="5"/>
  <c r="Q416" i="5"/>
  <c r="R416" i="5"/>
  <c r="Q417" i="5"/>
  <c r="R417" i="5"/>
  <c r="Q418" i="5"/>
  <c r="R418" i="5"/>
  <c r="Q419" i="5"/>
  <c r="R419" i="5"/>
  <c r="Q420" i="5"/>
  <c r="R420" i="5"/>
  <c r="Q421" i="5"/>
  <c r="R421" i="5"/>
  <c r="Q422" i="5"/>
  <c r="R422" i="5"/>
  <c r="Q423" i="5"/>
  <c r="R423" i="5"/>
  <c r="Q424" i="5"/>
  <c r="R424" i="5"/>
  <c r="Q425" i="5"/>
  <c r="R425" i="5"/>
  <c r="Q426" i="5"/>
  <c r="R426" i="5"/>
  <c r="Q427" i="5"/>
  <c r="R427" i="5"/>
  <c r="Q428" i="5"/>
  <c r="R428" i="5"/>
  <c r="Q429" i="5"/>
  <c r="R429" i="5"/>
  <c r="Q430" i="5"/>
  <c r="R430" i="5"/>
  <c r="Q431" i="5"/>
  <c r="R431" i="5"/>
  <c r="Q432" i="5"/>
  <c r="R432" i="5"/>
  <c r="Q433" i="5"/>
  <c r="R433" i="5"/>
  <c r="Q434" i="5"/>
  <c r="R434" i="5"/>
  <c r="Q435" i="5"/>
  <c r="R435" i="5"/>
  <c r="Q436" i="5"/>
  <c r="R436" i="5"/>
  <c r="Q437" i="5"/>
  <c r="R437" i="5"/>
  <c r="Q438" i="5"/>
  <c r="R438" i="5"/>
  <c r="Q439" i="5"/>
  <c r="R439" i="5"/>
  <c r="Q440" i="5"/>
  <c r="R440" i="5"/>
  <c r="Q441" i="5"/>
  <c r="R441" i="5"/>
  <c r="Q442" i="5"/>
  <c r="R442" i="5"/>
  <c r="Q443" i="5"/>
  <c r="R443" i="5"/>
  <c r="Q444" i="5"/>
  <c r="R444" i="5"/>
  <c r="Q445" i="5"/>
  <c r="R445" i="5"/>
  <c r="Q446" i="5"/>
  <c r="R446" i="5"/>
  <c r="Q447" i="5"/>
  <c r="R447" i="5"/>
  <c r="Q448" i="5"/>
  <c r="R448" i="5"/>
  <c r="Q449" i="5"/>
  <c r="R449" i="5"/>
  <c r="Q450" i="5"/>
  <c r="R450" i="5"/>
  <c r="Q451" i="5"/>
  <c r="R451" i="5"/>
  <c r="Q452" i="5"/>
  <c r="R452" i="5"/>
  <c r="Q453" i="5"/>
  <c r="R453" i="5"/>
  <c r="Q454" i="5"/>
  <c r="R454" i="5"/>
  <c r="Q455" i="5"/>
  <c r="R455" i="5"/>
  <c r="Q456" i="5"/>
  <c r="R456" i="5"/>
  <c r="Q457" i="5"/>
  <c r="R457" i="5"/>
  <c r="Q458" i="5"/>
  <c r="R458" i="5"/>
  <c r="Q459" i="5"/>
  <c r="R459" i="5"/>
  <c r="Q460" i="5"/>
  <c r="R460" i="5"/>
  <c r="Q461" i="5"/>
  <c r="R461" i="5"/>
  <c r="Q462" i="5"/>
  <c r="R462" i="5"/>
  <c r="Q463" i="5"/>
  <c r="R463" i="5"/>
  <c r="Q464" i="5"/>
  <c r="R464" i="5"/>
  <c r="Q465" i="5"/>
  <c r="R465" i="5"/>
  <c r="Q466" i="5"/>
  <c r="R466" i="5"/>
  <c r="Q467" i="5"/>
  <c r="R467" i="5"/>
  <c r="Q468" i="5"/>
  <c r="R468" i="5"/>
  <c r="Q469" i="5"/>
  <c r="R469" i="5"/>
  <c r="Q470" i="5"/>
  <c r="R470" i="5"/>
  <c r="Q471" i="5"/>
  <c r="R471" i="5"/>
  <c r="Q472" i="5"/>
  <c r="R472" i="5"/>
  <c r="Q473" i="5"/>
  <c r="R473" i="5"/>
  <c r="Q474" i="5"/>
  <c r="R474" i="5"/>
  <c r="Q475" i="5"/>
  <c r="R475" i="5"/>
  <c r="Q476" i="5"/>
  <c r="R476" i="5"/>
  <c r="Q477" i="5"/>
  <c r="R477" i="5"/>
  <c r="Q478" i="5"/>
  <c r="R478" i="5"/>
  <c r="Q479" i="5"/>
  <c r="R479" i="5"/>
  <c r="Q480" i="5"/>
  <c r="R480" i="5"/>
  <c r="Q481" i="5"/>
  <c r="R481" i="5"/>
  <c r="Q482" i="5"/>
  <c r="R482" i="5"/>
  <c r="Q483" i="5"/>
  <c r="R483" i="5"/>
  <c r="Q484" i="5"/>
  <c r="R484" i="5"/>
  <c r="Q485" i="5"/>
  <c r="R485" i="5"/>
  <c r="Q486" i="5"/>
  <c r="R486" i="5"/>
  <c r="Q487" i="5"/>
  <c r="R487" i="5"/>
  <c r="Q488" i="5"/>
  <c r="R488" i="5"/>
  <c r="Q489" i="5"/>
  <c r="R489" i="5"/>
  <c r="Q490" i="5"/>
  <c r="R490" i="5"/>
  <c r="Q491" i="5"/>
  <c r="R491" i="5"/>
  <c r="Q492" i="5"/>
  <c r="R492" i="5"/>
  <c r="Q493" i="5"/>
  <c r="R493" i="5"/>
  <c r="Q494" i="5"/>
  <c r="R494" i="5"/>
  <c r="Q495" i="5"/>
  <c r="R495" i="5"/>
  <c r="Q496" i="5"/>
  <c r="R496" i="5"/>
  <c r="Q497" i="5"/>
  <c r="R497" i="5"/>
  <c r="Q498" i="5"/>
  <c r="R498" i="5"/>
  <c r="Q499" i="5"/>
  <c r="R499" i="5"/>
  <c r="Q500" i="5"/>
  <c r="R500" i="5"/>
  <c r="Q501" i="5"/>
  <c r="R501" i="5"/>
  <c r="Q502" i="5"/>
  <c r="R502" i="5"/>
  <c r="Q503" i="5"/>
  <c r="R503" i="5"/>
  <c r="Q504" i="5"/>
  <c r="R504" i="5"/>
  <c r="Q505" i="5"/>
  <c r="R505" i="5"/>
  <c r="Q506" i="5"/>
  <c r="R506" i="5"/>
  <c r="Q507" i="5"/>
  <c r="R507" i="5"/>
  <c r="Q508" i="5"/>
  <c r="R508" i="5"/>
  <c r="Q509" i="5"/>
  <c r="R509" i="5"/>
  <c r="Q510" i="5"/>
  <c r="R510" i="5"/>
  <c r="Q511" i="5"/>
  <c r="R511" i="5"/>
  <c r="Q512" i="5"/>
  <c r="R512" i="5"/>
  <c r="Q513" i="5"/>
  <c r="R513" i="5"/>
  <c r="Q514" i="5"/>
  <c r="R514" i="5"/>
  <c r="Q515" i="5"/>
  <c r="R515" i="5"/>
  <c r="Q516" i="5"/>
  <c r="R516" i="5"/>
  <c r="Q517" i="5"/>
  <c r="R517" i="5"/>
  <c r="Q518" i="5"/>
  <c r="R518" i="5"/>
  <c r="Q519" i="5"/>
  <c r="R519" i="5"/>
  <c r="Q520" i="5"/>
  <c r="R520" i="5"/>
  <c r="Q521" i="5"/>
  <c r="R521" i="5"/>
  <c r="Q522" i="5"/>
  <c r="R522" i="5"/>
  <c r="Q523" i="5"/>
  <c r="R523" i="5"/>
  <c r="Q524" i="5"/>
  <c r="R524" i="5"/>
  <c r="Q525" i="5"/>
  <c r="R525" i="5"/>
  <c r="Q526" i="5"/>
  <c r="R526" i="5"/>
  <c r="Q527" i="5"/>
  <c r="R527" i="5"/>
  <c r="Q528" i="5"/>
  <c r="R528" i="5"/>
  <c r="Q529" i="5"/>
  <c r="R529" i="5"/>
  <c r="Q530" i="5"/>
  <c r="R530" i="5"/>
  <c r="Q531" i="5"/>
  <c r="R531" i="5"/>
  <c r="Q532" i="5"/>
  <c r="R532" i="5"/>
  <c r="Q533" i="5"/>
  <c r="R533" i="5"/>
  <c r="Q534" i="5"/>
  <c r="R534" i="5"/>
  <c r="Q535" i="5"/>
  <c r="R535" i="5"/>
  <c r="Q536" i="5"/>
  <c r="R536" i="5"/>
  <c r="Q537" i="5"/>
  <c r="R537" i="5"/>
  <c r="Q538" i="5"/>
  <c r="R538" i="5"/>
  <c r="Q539" i="5"/>
  <c r="R539" i="5"/>
  <c r="Q540" i="5"/>
  <c r="R540" i="5"/>
  <c r="Q541" i="5"/>
  <c r="R541" i="5"/>
  <c r="Q542" i="5"/>
  <c r="R542" i="5"/>
  <c r="Q543" i="5"/>
  <c r="R543" i="5"/>
  <c r="Q544" i="5"/>
  <c r="R544" i="5"/>
  <c r="Q545" i="5"/>
  <c r="R545" i="5"/>
  <c r="Q546" i="5"/>
  <c r="R546" i="5"/>
  <c r="Q547" i="5"/>
  <c r="R547" i="5"/>
  <c r="Q548" i="5"/>
  <c r="R548" i="5"/>
  <c r="Q549" i="5"/>
  <c r="R549" i="5"/>
  <c r="Q550" i="5"/>
  <c r="R550" i="5"/>
  <c r="Q551" i="5"/>
  <c r="R551" i="5"/>
  <c r="Q552" i="5"/>
  <c r="R552" i="5"/>
  <c r="Q553" i="5"/>
  <c r="R553" i="5"/>
  <c r="Q554" i="5"/>
  <c r="R554" i="5"/>
  <c r="Q555" i="5"/>
  <c r="R555" i="5"/>
  <c r="Q556" i="5"/>
  <c r="R556" i="5"/>
  <c r="Q557" i="5"/>
  <c r="R557" i="5"/>
  <c r="Q558" i="5"/>
  <c r="R558" i="5"/>
  <c r="Q559" i="5"/>
  <c r="R559" i="5"/>
  <c r="Q560" i="5"/>
  <c r="R560" i="5"/>
  <c r="Q561" i="5"/>
  <c r="R561" i="5"/>
  <c r="Q562" i="5"/>
  <c r="R562" i="5"/>
  <c r="Q563" i="5"/>
  <c r="R563" i="5"/>
  <c r="Q564" i="5"/>
  <c r="R564" i="5"/>
  <c r="Q565" i="5"/>
  <c r="R565" i="5"/>
  <c r="Q566" i="5"/>
  <c r="R566" i="5"/>
  <c r="Q567" i="5"/>
  <c r="R567" i="5"/>
  <c r="Q568" i="5"/>
  <c r="R568" i="5"/>
  <c r="Q569" i="5"/>
  <c r="R569" i="5"/>
  <c r="Q570" i="5"/>
  <c r="R570" i="5"/>
  <c r="Q571" i="5"/>
  <c r="R571" i="5"/>
  <c r="Q572" i="5"/>
  <c r="R572" i="5"/>
  <c r="Q573" i="5"/>
  <c r="R573" i="5"/>
  <c r="Q574" i="5"/>
  <c r="R574" i="5"/>
  <c r="Q575" i="5"/>
  <c r="R575" i="5"/>
  <c r="Q576" i="5"/>
  <c r="R576" i="5"/>
  <c r="Q577" i="5"/>
  <c r="R577" i="5"/>
  <c r="Q578" i="5"/>
  <c r="R578" i="5"/>
  <c r="Q579" i="5"/>
  <c r="R579" i="5"/>
  <c r="Q580" i="5"/>
  <c r="R580" i="5"/>
  <c r="Q581" i="5"/>
  <c r="R581" i="5"/>
  <c r="Q582" i="5"/>
  <c r="R582" i="5"/>
  <c r="Q583" i="5"/>
  <c r="R583" i="5"/>
  <c r="Q584" i="5"/>
  <c r="R584" i="5"/>
  <c r="Q585" i="5"/>
  <c r="R585" i="5"/>
  <c r="Q586" i="5"/>
  <c r="R586" i="5"/>
  <c r="Q587" i="5"/>
  <c r="R587" i="5"/>
  <c r="Q588" i="5"/>
  <c r="R588" i="5"/>
  <c r="Q589" i="5"/>
  <c r="R589" i="5"/>
  <c r="Q590" i="5"/>
  <c r="R590" i="5"/>
  <c r="Q591" i="5"/>
  <c r="R591" i="5"/>
  <c r="Q592" i="5"/>
  <c r="R592" i="5"/>
  <c r="Q593" i="5"/>
  <c r="R593" i="5"/>
  <c r="Q594" i="5"/>
  <c r="R594" i="5"/>
  <c r="Q595" i="5"/>
  <c r="R595" i="5"/>
  <c r="Q596" i="5"/>
  <c r="R596" i="5"/>
  <c r="Q597" i="5"/>
  <c r="R597" i="5"/>
  <c r="Q598" i="5"/>
  <c r="R598" i="5"/>
  <c r="Q599" i="5"/>
  <c r="R599" i="5"/>
  <c r="Q600" i="5"/>
  <c r="R600" i="5"/>
  <c r="Q601" i="5"/>
  <c r="R601" i="5"/>
  <c r="Q602" i="5"/>
  <c r="R602" i="5"/>
  <c r="Q603" i="5"/>
  <c r="R603" i="5"/>
  <c r="Q604" i="5"/>
  <c r="R604" i="5"/>
  <c r="Q605" i="5"/>
  <c r="R605" i="5"/>
  <c r="Q606" i="5"/>
  <c r="R606" i="5"/>
  <c r="Q607" i="5"/>
  <c r="R607" i="5"/>
  <c r="Q608" i="5"/>
  <c r="R608" i="5"/>
  <c r="Q609" i="5"/>
  <c r="R609" i="5"/>
  <c r="Q610" i="5"/>
  <c r="R610" i="5"/>
  <c r="Q611" i="5"/>
  <c r="R611" i="5"/>
  <c r="Q612" i="5"/>
  <c r="R612" i="5"/>
  <c r="Q613" i="5"/>
  <c r="R613" i="5"/>
  <c r="Q614" i="5"/>
  <c r="R614" i="5"/>
  <c r="Q615" i="5"/>
  <c r="R615" i="5"/>
  <c r="Q616" i="5"/>
  <c r="R616" i="5"/>
  <c r="Q617" i="5"/>
  <c r="R617" i="5"/>
  <c r="Q618" i="5"/>
  <c r="R618" i="5"/>
  <c r="Q619" i="5"/>
  <c r="R619" i="5"/>
  <c r="Q620" i="5"/>
  <c r="R620" i="5"/>
  <c r="Q621" i="5"/>
  <c r="R621" i="5"/>
  <c r="Q622" i="5"/>
  <c r="R622" i="5"/>
  <c r="Q623" i="5"/>
  <c r="R623" i="5"/>
  <c r="Q624" i="5"/>
  <c r="R624" i="5"/>
  <c r="Q625" i="5"/>
  <c r="R625" i="5"/>
  <c r="Q626" i="5"/>
  <c r="R626" i="5"/>
  <c r="Q627" i="5"/>
  <c r="R627" i="5"/>
  <c r="Q628" i="5"/>
  <c r="R628" i="5"/>
  <c r="Q629" i="5"/>
  <c r="R629" i="5"/>
  <c r="Q630" i="5"/>
  <c r="R630" i="5"/>
  <c r="Q631" i="5"/>
  <c r="R631" i="5"/>
  <c r="Q632" i="5"/>
  <c r="R632" i="5"/>
  <c r="Q633" i="5"/>
  <c r="R633" i="5"/>
  <c r="Q634" i="5"/>
  <c r="R634" i="5"/>
  <c r="Q635" i="5"/>
  <c r="R635" i="5"/>
  <c r="Q636" i="5"/>
  <c r="R636" i="5"/>
  <c r="Q637" i="5"/>
  <c r="R637" i="5"/>
  <c r="Q638" i="5"/>
  <c r="R638" i="5"/>
  <c r="Q639" i="5"/>
  <c r="R639" i="5"/>
  <c r="Q640" i="5"/>
  <c r="R640" i="5"/>
  <c r="Q641" i="5"/>
  <c r="R641" i="5"/>
  <c r="Q642" i="5"/>
  <c r="R642" i="5"/>
  <c r="Q643" i="5"/>
  <c r="R643" i="5"/>
  <c r="Q644" i="5"/>
  <c r="R644" i="5"/>
  <c r="Q645" i="5"/>
  <c r="R645" i="5"/>
  <c r="Q646" i="5"/>
  <c r="R646" i="5"/>
  <c r="Q647" i="5"/>
  <c r="R647" i="5"/>
  <c r="Q648" i="5"/>
  <c r="R648" i="5"/>
  <c r="Q649" i="5"/>
  <c r="R649" i="5"/>
  <c r="Q650" i="5"/>
  <c r="R650" i="5"/>
  <c r="Q651" i="5"/>
  <c r="R651" i="5"/>
  <c r="Q652" i="5"/>
  <c r="R652" i="5"/>
  <c r="Q653" i="5"/>
  <c r="R653" i="5"/>
  <c r="Q654" i="5"/>
  <c r="R654" i="5"/>
  <c r="Q655" i="5"/>
  <c r="R655" i="5"/>
  <c r="Q656" i="5"/>
  <c r="R656" i="5"/>
  <c r="Q657" i="5"/>
  <c r="R657" i="5"/>
  <c r="Q658" i="5"/>
  <c r="R658" i="5"/>
  <c r="Q659" i="5"/>
  <c r="R659" i="5"/>
  <c r="Q660" i="5"/>
  <c r="R660" i="5"/>
  <c r="Q661" i="5"/>
  <c r="R661" i="5"/>
  <c r="Q662" i="5"/>
  <c r="R662" i="5"/>
  <c r="Q663" i="5"/>
  <c r="R663" i="5"/>
  <c r="Q664" i="5"/>
  <c r="R664" i="5"/>
  <c r="Q665" i="5"/>
  <c r="R665" i="5"/>
  <c r="Q666" i="5"/>
  <c r="R666" i="5"/>
  <c r="Q667" i="5"/>
  <c r="R667" i="5"/>
  <c r="Q668" i="5"/>
  <c r="R668" i="5"/>
  <c r="Q669" i="5"/>
  <c r="R669" i="5"/>
  <c r="Q670" i="5"/>
  <c r="R670" i="5"/>
  <c r="Q671" i="5"/>
  <c r="R671" i="5"/>
  <c r="Q672" i="5"/>
  <c r="R672" i="5"/>
  <c r="Q673" i="5"/>
  <c r="R673" i="5"/>
  <c r="Q674" i="5"/>
  <c r="R674" i="5"/>
  <c r="Q675" i="5"/>
  <c r="R675" i="5"/>
  <c r="Q676" i="5"/>
  <c r="R676" i="5"/>
  <c r="Q677" i="5"/>
  <c r="R677" i="5"/>
  <c r="Q678" i="5"/>
  <c r="R678" i="5"/>
  <c r="Q679" i="5"/>
  <c r="R679" i="5"/>
  <c r="Q680" i="5"/>
  <c r="R680" i="5"/>
  <c r="Q681" i="5"/>
  <c r="R681" i="5"/>
  <c r="Q682" i="5"/>
  <c r="R682" i="5"/>
  <c r="Q683" i="5"/>
  <c r="R683" i="5"/>
  <c r="Q684" i="5"/>
  <c r="R684" i="5"/>
  <c r="Q685" i="5"/>
  <c r="R685" i="5"/>
  <c r="Q686" i="5"/>
  <c r="R686" i="5"/>
  <c r="Q687" i="5"/>
  <c r="R687" i="5"/>
  <c r="Q688" i="5"/>
  <c r="R688" i="5"/>
  <c r="Q689" i="5"/>
  <c r="R689" i="5"/>
  <c r="Q690" i="5"/>
  <c r="R690" i="5"/>
  <c r="Q691" i="5"/>
  <c r="R691" i="5"/>
  <c r="Q692" i="5"/>
  <c r="R692" i="5"/>
  <c r="Q693" i="5"/>
  <c r="R693" i="5"/>
  <c r="Q694" i="5"/>
  <c r="R694" i="5"/>
  <c r="Q695" i="5"/>
  <c r="R695" i="5"/>
  <c r="Q696" i="5"/>
  <c r="R696" i="5"/>
  <c r="Q697" i="5"/>
  <c r="R697" i="5"/>
  <c r="Q698" i="5"/>
  <c r="R698" i="5"/>
  <c r="Q699" i="5"/>
  <c r="R699" i="5"/>
  <c r="Q700" i="5"/>
  <c r="R700" i="5"/>
  <c r="Q701" i="5"/>
  <c r="R701" i="5"/>
  <c r="Q702" i="5"/>
  <c r="R702" i="5"/>
  <c r="Q703" i="5"/>
  <c r="R703" i="5"/>
  <c r="Q704" i="5"/>
  <c r="R704" i="5"/>
  <c r="Q705" i="5"/>
  <c r="R705" i="5"/>
  <c r="Q706" i="5"/>
  <c r="R706" i="5"/>
  <c r="Q707" i="5"/>
  <c r="R707" i="5"/>
  <c r="Q708" i="5"/>
  <c r="R708" i="5"/>
  <c r="Q709" i="5"/>
  <c r="R709" i="5"/>
  <c r="Q710" i="5"/>
  <c r="R710" i="5"/>
  <c r="Q711" i="5"/>
  <c r="R711" i="5"/>
  <c r="Q712" i="5"/>
  <c r="R712" i="5"/>
  <c r="Q713" i="5"/>
  <c r="R713" i="5"/>
  <c r="Q714" i="5"/>
  <c r="R714" i="5"/>
  <c r="Q715" i="5"/>
  <c r="R715" i="5"/>
  <c r="Q716" i="5"/>
  <c r="R716" i="5"/>
  <c r="Q717" i="5"/>
  <c r="R717" i="5"/>
  <c r="Q718" i="5"/>
  <c r="R718" i="5"/>
  <c r="Q719" i="5"/>
  <c r="R719" i="5"/>
  <c r="Q720" i="5"/>
  <c r="R720" i="5"/>
  <c r="Q721" i="5"/>
  <c r="R721" i="5"/>
  <c r="Q722" i="5"/>
  <c r="R722" i="5"/>
  <c r="Q723" i="5"/>
  <c r="R723" i="5"/>
  <c r="Q724" i="5"/>
  <c r="R724" i="5"/>
  <c r="Q725" i="5"/>
  <c r="R725" i="5"/>
  <c r="Q726" i="5"/>
  <c r="R726" i="5"/>
  <c r="Q727" i="5"/>
  <c r="R727" i="5"/>
  <c r="Q728" i="5"/>
  <c r="R728" i="5"/>
  <c r="Q729" i="5"/>
  <c r="R729" i="5"/>
  <c r="Q730" i="5"/>
  <c r="R730" i="5"/>
  <c r="Q731" i="5"/>
  <c r="R731" i="5"/>
  <c r="Q732" i="5"/>
  <c r="R732" i="5"/>
  <c r="Q733" i="5"/>
  <c r="R733" i="5"/>
  <c r="Q734" i="5"/>
  <c r="R734" i="5"/>
  <c r="Q735" i="5"/>
  <c r="R735" i="5"/>
  <c r="Q736" i="5"/>
  <c r="R736" i="5"/>
  <c r="Q737" i="5"/>
  <c r="R737" i="5"/>
  <c r="Q738" i="5"/>
  <c r="R738" i="5"/>
  <c r="Q739" i="5"/>
  <c r="R739" i="5"/>
  <c r="Q740" i="5"/>
  <c r="R740" i="5"/>
  <c r="Q741" i="5"/>
  <c r="R741" i="5"/>
  <c r="Q742" i="5"/>
  <c r="R742" i="5"/>
  <c r="Q743" i="5"/>
  <c r="R743" i="5"/>
  <c r="Q744" i="5"/>
  <c r="R744" i="5"/>
  <c r="Q745" i="5"/>
  <c r="R745" i="5"/>
  <c r="Q746" i="5"/>
  <c r="R746" i="5"/>
  <c r="Q747" i="5"/>
  <c r="R747" i="5"/>
  <c r="Q748" i="5"/>
  <c r="R748" i="5"/>
  <c r="Q749" i="5"/>
  <c r="R749" i="5"/>
  <c r="Q750" i="5"/>
  <c r="R750" i="5"/>
  <c r="Q751" i="5"/>
  <c r="R751" i="5"/>
  <c r="Q752" i="5"/>
  <c r="R752" i="5"/>
  <c r="Q753" i="5"/>
  <c r="R753" i="5"/>
  <c r="Q754" i="5"/>
  <c r="R754" i="5"/>
  <c r="Q755" i="5"/>
  <c r="R755" i="5"/>
  <c r="Q756" i="5"/>
  <c r="R756" i="5"/>
  <c r="Q757" i="5"/>
  <c r="R757" i="5"/>
  <c r="Q758" i="5"/>
  <c r="R758" i="5"/>
  <c r="Q759" i="5"/>
  <c r="R759" i="5"/>
  <c r="Q760" i="5"/>
  <c r="R760" i="5"/>
  <c r="Q761" i="5"/>
  <c r="R761" i="5"/>
  <c r="Q762" i="5"/>
  <c r="R762" i="5"/>
  <c r="Q763" i="5"/>
  <c r="R763" i="5"/>
  <c r="Q764" i="5"/>
  <c r="R764" i="5"/>
  <c r="Q765" i="5"/>
  <c r="R765" i="5"/>
  <c r="Q766" i="5"/>
  <c r="R766" i="5"/>
  <c r="Q767" i="5"/>
  <c r="R767" i="5"/>
  <c r="Q768" i="5"/>
  <c r="R768" i="5"/>
  <c r="Q769" i="5"/>
  <c r="R769" i="5"/>
  <c r="Q770" i="5"/>
  <c r="R770" i="5"/>
  <c r="Q771" i="5"/>
  <c r="R771" i="5"/>
  <c r="Q772" i="5"/>
  <c r="R772" i="5"/>
  <c r="Q773" i="5"/>
  <c r="R773" i="5"/>
  <c r="Q774" i="5"/>
  <c r="R774" i="5"/>
  <c r="Q775" i="5"/>
  <c r="R775" i="5"/>
  <c r="Q776" i="5"/>
  <c r="R776" i="5"/>
  <c r="Q777" i="5"/>
  <c r="R777" i="5"/>
  <c r="Q778" i="5"/>
  <c r="R778" i="5"/>
  <c r="Q779" i="5"/>
  <c r="R779" i="5"/>
  <c r="Q780" i="5"/>
  <c r="R780" i="5"/>
  <c r="Q781" i="5"/>
  <c r="R781" i="5"/>
  <c r="Q782" i="5"/>
  <c r="R782" i="5"/>
  <c r="Q783" i="5"/>
  <c r="R783" i="5"/>
  <c r="Q784" i="5"/>
  <c r="R784" i="5"/>
  <c r="Q785" i="5"/>
  <c r="R785" i="5"/>
  <c r="Q786" i="5"/>
  <c r="R786" i="5"/>
  <c r="Q787" i="5"/>
  <c r="R787" i="5"/>
  <c r="Q788" i="5"/>
  <c r="R788" i="5"/>
  <c r="Q789" i="5"/>
  <c r="R789" i="5"/>
  <c r="Q790" i="5"/>
  <c r="R790" i="5"/>
  <c r="Q791" i="5"/>
  <c r="R791" i="5"/>
  <c r="Q792" i="5"/>
  <c r="R792" i="5"/>
  <c r="Q793" i="5"/>
  <c r="R793" i="5"/>
  <c r="Q794" i="5"/>
  <c r="R794" i="5"/>
  <c r="Q795" i="5"/>
  <c r="R795" i="5"/>
  <c r="Q796" i="5"/>
  <c r="R796" i="5"/>
  <c r="Q797" i="5"/>
  <c r="R797" i="5"/>
  <c r="Q798" i="5"/>
  <c r="R798" i="5"/>
  <c r="Q799" i="5"/>
  <c r="R799" i="5"/>
  <c r="Q800" i="5"/>
  <c r="R800" i="5"/>
  <c r="Q801" i="5"/>
  <c r="R801" i="5"/>
  <c r="Q802" i="5"/>
  <c r="R802" i="5"/>
  <c r="Q803" i="5"/>
  <c r="R803" i="5"/>
  <c r="Q804" i="5"/>
  <c r="R804" i="5"/>
  <c r="Q805" i="5"/>
  <c r="R805" i="5"/>
  <c r="Q806" i="5"/>
  <c r="R806" i="5"/>
  <c r="Q807" i="5"/>
  <c r="R807" i="5"/>
  <c r="Q808" i="5"/>
  <c r="R808" i="5"/>
  <c r="Q809" i="5"/>
  <c r="R809" i="5"/>
  <c r="Q810" i="5"/>
  <c r="R810" i="5"/>
  <c r="Q811" i="5"/>
  <c r="R811" i="5"/>
  <c r="Q812" i="5"/>
  <c r="R812" i="5"/>
  <c r="Q813" i="5"/>
  <c r="R813" i="5"/>
  <c r="Q814" i="5"/>
  <c r="R814" i="5"/>
  <c r="Q815" i="5"/>
  <c r="R815" i="5"/>
  <c r="Q816" i="5"/>
  <c r="R816" i="5"/>
  <c r="Q817" i="5"/>
  <c r="R817" i="5"/>
  <c r="Q818" i="5"/>
  <c r="R818" i="5"/>
  <c r="Q819" i="5"/>
  <c r="R819" i="5"/>
  <c r="Q820" i="5"/>
  <c r="R820" i="5"/>
  <c r="Q821" i="5"/>
  <c r="R821" i="5"/>
  <c r="Q822" i="5"/>
  <c r="R822" i="5"/>
  <c r="Q823" i="5"/>
  <c r="R823" i="5"/>
  <c r="Q824" i="5"/>
  <c r="R824" i="5"/>
  <c r="Q825" i="5"/>
  <c r="R825" i="5"/>
  <c r="Q826" i="5"/>
  <c r="R826" i="5"/>
  <c r="Q827" i="5"/>
  <c r="R827" i="5"/>
  <c r="Q828" i="5"/>
  <c r="R828" i="5"/>
  <c r="Q829" i="5"/>
  <c r="R829" i="5"/>
  <c r="Q830" i="5"/>
  <c r="R830" i="5"/>
  <c r="Q831" i="5"/>
  <c r="R831" i="5"/>
  <c r="Q832" i="5"/>
  <c r="R832" i="5"/>
  <c r="Q833" i="5"/>
  <c r="R833" i="5"/>
  <c r="Q834" i="5"/>
  <c r="R834" i="5"/>
  <c r="Q835" i="5"/>
  <c r="R835" i="5"/>
  <c r="Q836" i="5"/>
  <c r="R836" i="5"/>
  <c r="Q837" i="5"/>
  <c r="R837" i="5"/>
  <c r="Q838" i="5"/>
  <c r="R838" i="5"/>
  <c r="Q839" i="5"/>
  <c r="R839" i="5"/>
  <c r="Q840" i="5"/>
  <c r="R840" i="5"/>
  <c r="Q841" i="5"/>
  <c r="R841" i="5"/>
  <c r="Q842" i="5"/>
  <c r="R842" i="5"/>
  <c r="Q843" i="5"/>
  <c r="R843" i="5"/>
  <c r="Q844" i="5"/>
  <c r="R844" i="5"/>
  <c r="Q845" i="5"/>
  <c r="R845" i="5"/>
  <c r="Q846" i="5"/>
  <c r="R846" i="5"/>
  <c r="Q847" i="5"/>
  <c r="R847" i="5"/>
  <c r="Q848" i="5"/>
  <c r="R848" i="5"/>
  <c r="Q849" i="5"/>
  <c r="R849" i="5"/>
  <c r="Q850" i="5"/>
  <c r="R850" i="5"/>
  <c r="Q851" i="5"/>
  <c r="R851" i="5"/>
  <c r="Q852" i="5"/>
  <c r="R852" i="5"/>
  <c r="Q853" i="5"/>
  <c r="R853" i="5"/>
  <c r="Q854" i="5"/>
  <c r="R854" i="5"/>
  <c r="Q855" i="5"/>
  <c r="R855" i="5"/>
  <c r="Q856" i="5"/>
  <c r="R856" i="5"/>
  <c r="Q857" i="5"/>
  <c r="R857" i="5"/>
  <c r="Q858" i="5"/>
  <c r="R858" i="5"/>
  <c r="Q859" i="5"/>
  <c r="R859" i="5"/>
  <c r="Q860" i="5"/>
  <c r="R860" i="5"/>
  <c r="Q861" i="5"/>
  <c r="R861" i="5"/>
  <c r="Q862" i="5"/>
  <c r="R862" i="5"/>
  <c r="Q863" i="5"/>
  <c r="R863" i="5"/>
  <c r="Q864" i="5"/>
  <c r="R864" i="5"/>
  <c r="Q865" i="5"/>
  <c r="R865" i="5"/>
  <c r="Q866" i="5"/>
  <c r="R866" i="5"/>
  <c r="Q867" i="5"/>
  <c r="R867" i="5"/>
  <c r="Q868" i="5"/>
  <c r="R868" i="5"/>
  <c r="Q869" i="5"/>
  <c r="R869" i="5"/>
  <c r="Q870" i="5"/>
  <c r="R870" i="5"/>
  <c r="Q871" i="5"/>
  <c r="R871" i="5"/>
  <c r="Q872" i="5"/>
  <c r="R872" i="5"/>
  <c r="Q873" i="5"/>
  <c r="R873" i="5"/>
  <c r="Q874" i="5"/>
  <c r="R874" i="5"/>
  <c r="Q875" i="5"/>
  <c r="R875" i="5"/>
  <c r="Q876" i="5"/>
  <c r="R876" i="5"/>
  <c r="Q877" i="5"/>
  <c r="R877" i="5"/>
  <c r="Q878" i="5"/>
  <c r="R878" i="5"/>
  <c r="Q879" i="5"/>
  <c r="R879" i="5"/>
  <c r="Q880" i="5"/>
  <c r="R880" i="5"/>
  <c r="Q881" i="5"/>
  <c r="R881" i="5"/>
  <c r="Q882" i="5"/>
  <c r="R882" i="5"/>
  <c r="Q883" i="5"/>
  <c r="R883" i="5"/>
  <c r="Q884" i="5"/>
  <c r="R884" i="5"/>
  <c r="Q885" i="5"/>
  <c r="R885" i="5"/>
  <c r="Q886" i="5"/>
  <c r="R886" i="5"/>
  <c r="Q887" i="5"/>
  <c r="R887" i="5"/>
  <c r="Q888" i="5"/>
  <c r="R888" i="5"/>
  <c r="Q889" i="5"/>
  <c r="R889" i="5"/>
  <c r="Q890" i="5"/>
  <c r="R890" i="5"/>
  <c r="Q891" i="5"/>
  <c r="R891" i="5"/>
  <c r="Q892" i="5"/>
  <c r="R892" i="5"/>
  <c r="Q893" i="5"/>
  <c r="R893" i="5"/>
  <c r="Q894" i="5"/>
  <c r="R894" i="5"/>
  <c r="Q895" i="5"/>
  <c r="R895" i="5"/>
  <c r="Q896" i="5"/>
  <c r="R896" i="5"/>
  <c r="Q897" i="5"/>
  <c r="R897" i="5"/>
  <c r="Q898" i="5"/>
  <c r="R898" i="5"/>
  <c r="Q899" i="5"/>
  <c r="R899" i="5"/>
  <c r="Q900" i="5"/>
  <c r="R900" i="5"/>
  <c r="Q901" i="5"/>
  <c r="R901" i="5"/>
  <c r="Q902" i="5"/>
  <c r="R902" i="5"/>
  <c r="Q903" i="5"/>
  <c r="R903" i="5"/>
  <c r="Q904" i="5"/>
  <c r="R904" i="5"/>
  <c r="Q905" i="5"/>
  <c r="R905" i="5"/>
  <c r="Q906" i="5"/>
  <c r="R906" i="5"/>
  <c r="Q907" i="5"/>
  <c r="R907" i="5"/>
  <c r="Q908" i="5"/>
  <c r="R908" i="5"/>
  <c r="Q909" i="5"/>
  <c r="R909" i="5"/>
  <c r="Q910" i="5"/>
  <c r="R910" i="5"/>
  <c r="Q911" i="5"/>
  <c r="R911" i="5"/>
  <c r="Q912" i="5"/>
  <c r="R912" i="5"/>
  <c r="Q913" i="5"/>
  <c r="R913" i="5"/>
  <c r="Q914" i="5"/>
  <c r="R914" i="5"/>
  <c r="Q915" i="5"/>
  <c r="R915" i="5"/>
  <c r="Q916" i="5"/>
  <c r="R916" i="5"/>
  <c r="Q917" i="5"/>
  <c r="R917" i="5"/>
  <c r="Q918" i="5"/>
  <c r="R918" i="5"/>
  <c r="Q919" i="5"/>
  <c r="R919" i="5"/>
  <c r="Q920" i="5"/>
  <c r="R920" i="5"/>
  <c r="Q921" i="5"/>
  <c r="R921" i="5"/>
  <c r="Q922" i="5"/>
  <c r="R922" i="5"/>
  <c r="Q923" i="5"/>
  <c r="R923" i="5"/>
  <c r="Q924" i="5"/>
  <c r="R924" i="5"/>
  <c r="Q925" i="5"/>
  <c r="R925" i="5"/>
  <c r="Q926" i="5"/>
  <c r="R926" i="5"/>
  <c r="Q927" i="5"/>
  <c r="R927" i="5"/>
  <c r="Q928" i="5"/>
  <c r="R928" i="5"/>
  <c r="Q929" i="5"/>
  <c r="R929" i="5"/>
  <c r="Q930" i="5"/>
  <c r="R930" i="5"/>
  <c r="Q931" i="5"/>
  <c r="R931" i="5"/>
  <c r="Q932" i="5"/>
  <c r="R932" i="5"/>
  <c r="Q933" i="5"/>
  <c r="R933" i="5"/>
  <c r="Q934" i="5"/>
  <c r="R934" i="5"/>
  <c r="Q935" i="5"/>
  <c r="R935" i="5"/>
  <c r="Q936" i="5"/>
  <c r="R936" i="5"/>
  <c r="Q937" i="5"/>
  <c r="R937" i="5"/>
  <c r="Q938" i="5"/>
  <c r="R938" i="5"/>
  <c r="Q939" i="5"/>
  <c r="R939" i="5"/>
  <c r="Q940" i="5"/>
  <c r="R940" i="5"/>
  <c r="Q941" i="5"/>
  <c r="R941" i="5"/>
  <c r="Q942" i="5"/>
  <c r="R942" i="5"/>
  <c r="Q943" i="5"/>
  <c r="R943" i="5"/>
  <c r="Q944" i="5"/>
  <c r="R944" i="5"/>
  <c r="Q945" i="5"/>
  <c r="R945" i="5"/>
  <c r="Q946" i="5"/>
  <c r="R946" i="5"/>
  <c r="Q947" i="5"/>
  <c r="R947" i="5"/>
  <c r="Q948" i="5"/>
  <c r="R948" i="5"/>
  <c r="Q949" i="5"/>
  <c r="R949" i="5"/>
  <c r="Q950" i="5"/>
  <c r="R950" i="5"/>
  <c r="Q951" i="5"/>
  <c r="R951" i="5"/>
  <c r="Q952" i="5"/>
  <c r="R952" i="5"/>
  <c r="Q953" i="5"/>
  <c r="R953" i="5"/>
  <c r="Q954" i="5"/>
  <c r="R954" i="5"/>
  <c r="Q955" i="5"/>
  <c r="R955" i="5"/>
  <c r="Q956" i="5"/>
  <c r="R956" i="5"/>
  <c r="Q957" i="5"/>
  <c r="R957" i="5"/>
  <c r="Q958" i="5"/>
  <c r="R958" i="5"/>
  <c r="Q959" i="5"/>
  <c r="R959" i="5"/>
  <c r="Q960" i="5"/>
  <c r="R960" i="5"/>
  <c r="Q961" i="5"/>
  <c r="R961" i="5"/>
  <c r="Q962" i="5"/>
  <c r="R962" i="5"/>
  <c r="Q963" i="5"/>
  <c r="R963" i="5"/>
  <c r="Q964" i="5"/>
  <c r="R964" i="5"/>
  <c r="Q965" i="5"/>
  <c r="R965" i="5"/>
  <c r="Q966" i="5"/>
  <c r="R966" i="5"/>
  <c r="Q967" i="5"/>
  <c r="R967" i="5"/>
  <c r="Q968" i="5"/>
  <c r="R968" i="5"/>
  <c r="Q969" i="5"/>
  <c r="R969" i="5"/>
  <c r="Q970" i="5"/>
  <c r="R970" i="5"/>
  <c r="Q971" i="5"/>
  <c r="R971" i="5"/>
  <c r="Q972" i="5"/>
  <c r="R972" i="5"/>
  <c r="Q973" i="5"/>
  <c r="R973" i="5"/>
  <c r="Q974" i="5"/>
  <c r="R974" i="5"/>
  <c r="Q975" i="5"/>
  <c r="R975" i="5"/>
  <c r="Q976" i="5"/>
  <c r="R976" i="5"/>
  <c r="Q977" i="5"/>
  <c r="R977" i="5"/>
  <c r="Q978" i="5"/>
  <c r="R978" i="5"/>
  <c r="Q979" i="5"/>
  <c r="R979" i="5"/>
  <c r="Q980" i="5"/>
  <c r="R980" i="5"/>
  <c r="Q981" i="5"/>
  <c r="R981" i="5"/>
  <c r="Q982" i="5"/>
  <c r="R982" i="5"/>
  <c r="Q983" i="5"/>
  <c r="R983" i="5"/>
  <c r="Q984" i="5"/>
  <c r="R984" i="5"/>
  <c r="Q985" i="5"/>
  <c r="R985" i="5"/>
  <c r="Q986" i="5"/>
  <c r="R986" i="5"/>
  <c r="Q987" i="5"/>
  <c r="R987" i="5"/>
  <c r="Q988" i="5"/>
  <c r="R988" i="5"/>
  <c r="Q989" i="5"/>
  <c r="R989" i="5"/>
  <c r="Q990" i="5"/>
  <c r="R990" i="5"/>
  <c r="Q991" i="5"/>
  <c r="R991" i="5"/>
  <c r="Q992" i="5"/>
  <c r="R992" i="5"/>
  <c r="Q993" i="5"/>
  <c r="R993" i="5"/>
  <c r="Q994" i="5"/>
  <c r="R994" i="5"/>
  <c r="Q995" i="5"/>
  <c r="R995" i="5"/>
  <c r="Q996" i="5"/>
  <c r="R996" i="5"/>
  <c r="Q997" i="5"/>
  <c r="R997" i="5"/>
  <c r="Q998" i="5"/>
  <c r="R998" i="5"/>
  <c r="Q999" i="5"/>
  <c r="R999" i="5"/>
  <c r="Q1000" i="5"/>
  <c r="R1000" i="5"/>
  <c r="Q1001" i="5"/>
  <c r="R1001" i="5"/>
  <c r="Q1002" i="5"/>
  <c r="R1002" i="5"/>
  <c r="Q1003" i="5"/>
  <c r="R1003" i="5"/>
  <c r="Q1004" i="5"/>
  <c r="R1004" i="5"/>
  <c r="Q1005" i="5"/>
  <c r="R1005" i="5"/>
  <c r="Q1006" i="5"/>
  <c r="R1006" i="5"/>
  <c r="Q1007" i="5"/>
  <c r="R1007" i="5"/>
  <c r="Q1008" i="5"/>
  <c r="R1008" i="5"/>
  <c r="Q1009" i="5"/>
  <c r="R1009" i="5"/>
  <c r="Q1010" i="5"/>
  <c r="R1010" i="5"/>
  <c r="Q1011" i="5"/>
  <c r="R1011" i="5"/>
  <c r="Q1012" i="5"/>
  <c r="R1012" i="5"/>
  <c r="Q1013" i="5"/>
  <c r="R1013" i="5"/>
  <c r="Q1014" i="5"/>
  <c r="R1014" i="5"/>
  <c r="Q1015" i="5"/>
  <c r="R1015" i="5"/>
  <c r="Q1016" i="5"/>
  <c r="R1016" i="5"/>
  <c r="Q1017" i="5"/>
  <c r="R1017" i="5"/>
  <c r="Q1018" i="5"/>
  <c r="R1018" i="5"/>
  <c r="Q1019" i="5"/>
  <c r="R1019" i="5"/>
  <c r="Q1020" i="5"/>
  <c r="R1020" i="5"/>
  <c r="Q1021" i="5"/>
  <c r="R1021" i="5"/>
  <c r="Q1022" i="5"/>
  <c r="R1022" i="5"/>
  <c r="Q1023" i="5"/>
  <c r="R1023" i="5"/>
  <c r="Q1024" i="5"/>
  <c r="R1024" i="5"/>
  <c r="Q1025" i="5"/>
  <c r="R1025" i="5"/>
  <c r="Q1026" i="5"/>
  <c r="R1026" i="5"/>
  <c r="Q1027" i="5"/>
  <c r="R1027" i="5"/>
  <c r="Q1028" i="5"/>
  <c r="R1028" i="5"/>
  <c r="Q1029" i="5"/>
  <c r="R1029" i="5"/>
  <c r="Q1030" i="5"/>
  <c r="R1030" i="5"/>
  <c r="Q1031" i="5"/>
  <c r="R1031" i="5"/>
  <c r="Q1032" i="5"/>
  <c r="R1032" i="5"/>
  <c r="Q1033" i="5"/>
  <c r="R1033" i="5"/>
  <c r="Q1034" i="5"/>
  <c r="R1034" i="5"/>
  <c r="Q1035" i="5"/>
  <c r="R1035" i="5"/>
  <c r="Q1036" i="5"/>
  <c r="R1036" i="5"/>
  <c r="Q1037" i="5"/>
  <c r="R1037" i="5"/>
  <c r="Q1038" i="5"/>
  <c r="R1038" i="5"/>
  <c r="Q1039" i="5"/>
  <c r="R1039" i="5"/>
  <c r="Q1040" i="5"/>
  <c r="R1040" i="5"/>
  <c r="Q1041" i="5"/>
  <c r="R1041" i="5"/>
  <c r="Q1042" i="5"/>
  <c r="R1042" i="5"/>
  <c r="Q1043" i="5"/>
  <c r="R1043" i="5"/>
  <c r="Q1044" i="5"/>
  <c r="R1044" i="5"/>
  <c r="Q1045" i="5"/>
  <c r="R1045" i="5"/>
  <c r="Q1046" i="5"/>
  <c r="R1046" i="5"/>
  <c r="Q1047" i="5"/>
  <c r="R1047" i="5"/>
  <c r="Q1048" i="5"/>
  <c r="R1048" i="5"/>
  <c r="Q1049" i="5"/>
  <c r="R1049" i="5"/>
  <c r="Q1050" i="5"/>
  <c r="R1050" i="5"/>
  <c r="Q1051" i="5"/>
  <c r="R1051" i="5"/>
  <c r="Q1052" i="5"/>
  <c r="R1052" i="5"/>
  <c r="Q1053" i="5"/>
  <c r="R1053" i="5"/>
  <c r="Q1054" i="5"/>
  <c r="R1054" i="5"/>
  <c r="Q1055" i="5"/>
  <c r="R1055" i="5"/>
  <c r="Q1056" i="5"/>
  <c r="R1056" i="5"/>
  <c r="Q1057" i="5"/>
  <c r="R1057" i="5"/>
  <c r="Q1058" i="5"/>
  <c r="R1058" i="5"/>
  <c r="Q1059" i="5"/>
  <c r="R1059" i="5"/>
  <c r="Q1060" i="5"/>
  <c r="R1060" i="5"/>
  <c r="Q1061" i="5"/>
  <c r="R1061" i="5"/>
  <c r="Q1062" i="5"/>
  <c r="R1062" i="5"/>
  <c r="Q1063" i="5"/>
  <c r="R1063" i="5"/>
  <c r="Q1064" i="5"/>
  <c r="R1064" i="5"/>
  <c r="Q1065" i="5"/>
  <c r="R1065" i="5"/>
  <c r="Q1066" i="5"/>
  <c r="R1066" i="5"/>
  <c r="Q1067" i="5"/>
  <c r="R1067" i="5"/>
  <c r="Q1068" i="5"/>
  <c r="R1068" i="5"/>
  <c r="Q1069" i="5"/>
  <c r="R1069" i="5"/>
  <c r="Q1070" i="5"/>
  <c r="R1070" i="5"/>
  <c r="Q1071" i="5"/>
  <c r="R1071" i="5"/>
  <c r="Q1072" i="5"/>
  <c r="R1072" i="5"/>
  <c r="Q1073" i="5"/>
  <c r="R1073" i="5"/>
  <c r="Q1074" i="5"/>
  <c r="R1074" i="5"/>
  <c r="Q1075" i="5"/>
  <c r="R1075" i="5"/>
  <c r="Q1076" i="5"/>
  <c r="R1076" i="5"/>
  <c r="Q1077" i="5"/>
  <c r="R1077" i="5"/>
  <c r="Q1078" i="5"/>
  <c r="R1078" i="5"/>
  <c r="Q1079" i="5"/>
  <c r="R1079" i="5"/>
  <c r="Q1080" i="5"/>
  <c r="R1080" i="5"/>
  <c r="Q1081" i="5"/>
  <c r="R1081" i="5"/>
  <c r="Q1082" i="5"/>
  <c r="R1082" i="5"/>
  <c r="Q1083" i="5"/>
  <c r="R1083" i="5"/>
  <c r="Q1084" i="5"/>
  <c r="R1084" i="5"/>
  <c r="Q1085" i="5"/>
  <c r="R1085" i="5"/>
  <c r="Q1086" i="5"/>
  <c r="R1086" i="5"/>
  <c r="Q1087" i="5"/>
  <c r="R1087" i="5"/>
  <c r="Q1088" i="5"/>
  <c r="R1088" i="5"/>
  <c r="Q1089" i="5"/>
  <c r="R1089" i="5"/>
  <c r="Q1090" i="5"/>
  <c r="R1090" i="5"/>
  <c r="Q1091" i="5"/>
  <c r="R1091" i="5"/>
  <c r="Q1092" i="5"/>
  <c r="R1092" i="5"/>
  <c r="Q1093" i="5"/>
  <c r="R1093" i="5"/>
  <c r="Q1094" i="5"/>
  <c r="R1094" i="5"/>
  <c r="Q1095" i="5"/>
  <c r="R1095" i="5"/>
  <c r="Q1096" i="5"/>
  <c r="R1096" i="5"/>
  <c r="Q1097" i="5"/>
  <c r="R1097" i="5"/>
  <c r="Q1098" i="5"/>
  <c r="R1098" i="5"/>
  <c r="Q1099" i="5"/>
  <c r="R1099" i="5"/>
  <c r="Q1100" i="5"/>
  <c r="R1100" i="5"/>
  <c r="Q1101" i="5"/>
  <c r="R1101" i="5"/>
  <c r="Q1102" i="5"/>
  <c r="R1102" i="5"/>
  <c r="Q1103" i="5"/>
  <c r="R1103" i="5"/>
  <c r="Q1104" i="5"/>
  <c r="R1104" i="5"/>
  <c r="Q1105" i="5"/>
  <c r="R1105" i="5"/>
  <c r="Q1106" i="5"/>
  <c r="R1106" i="5"/>
  <c r="Q1107" i="5"/>
  <c r="R1107" i="5"/>
  <c r="Q1108" i="5"/>
  <c r="R1108" i="5"/>
  <c r="Q1109" i="5"/>
  <c r="R1109" i="5"/>
  <c r="Q1110" i="5"/>
  <c r="R1110" i="5"/>
  <c r="Q1111" i="5"/>
  <c r="R1111" i="5"/>
  <c r="Q1112" i="5"/>
  <c r="R1112" i="5"/>
  <c r="Q1113" i="5"/>
  <c r="R1113" i="5"/>
  <c r="Q1114" i="5"/>
  <c r="R1114" i="5"/>
  <c r="Q1115" i="5"/>
  <c r="R1115" i="5"/>
  <c r="Q1116" i="5"/>
  <c r="R1116" i="5"/>
  <c r="Q1117" i="5"/>
  <c r="R1117" i="5"/>
  <c r="Q1118" i="5"/>
  <c r="R1118" i="5"/>
  <c r="Q1119" i="5"/>
  <c r="R1119" i="5"/>
  <c r="Q1120" i="5"/>
  <c r="R1120" i="5"/>
  <c r="Q1121" i="5"/>
  <c r="R1121" i="5"/>
  <c r="Q1122" i="5"/>
  <c r="R1122" i="5"/>
  <c r="Q1123" i="5"/>
  <c r="R1123" i="5"/>
  <c r="Q1124" i="5"/>
  <c r="R1124" i="5"/>
  <c r="Q1125" i="5"/>
  <c r="R1125" i="5"/>
  <c r="Q1126" i="5"/>
  <c r="R1126" i="5"/>
  <c r="Q1127" i="5"/>
  <c r="R1127" i="5"/>
  <c r="Q1128" i="5"/>
  <c r="R1128" i="5"/>
  <c r="Q1129" i="5"/>
  <c r="R1129" i="5"/>
  <c r="Q1130" i="5"/>
  <c r="R1130" i="5"/>
  <c r="Q1131" i="5"/>
  <c r="R1131" i="5"/>
  <c r="Q1132" i="5"/>
  <c r="R1132" i="5"/>
  <c r="Q1133" i="5"/>
  <c r="R1133" i="5"/>
  <c r="Q1134" i="5"/>
  <c r="R1134" i="5"/>
  <c r="Q1135" i="5"/>
  <c r="R1135" i="5"/>
  <c r="Q1136" i="5"/>
  <c r="R1136" i="5"/>
  <c r="Q1137" i="5"/>
  <c r="R1137" i="5"/>
  <c r="Q1138" i="5"/>
  <c r="R1138" i="5"/>
  <c r="Q1139" i="5"/>
  <c r="R1139" i="5"/>
  <c r="Q1140" i="5"/>
  <c r="R1140" i="5"/>
  <c r="Q1141" i="5"/>
  <c r="R1141" i="5"/>
  <c r="Q1142" i="5"/>
  <c r="R1142" i="5"/>
  <c r="Q1143" i="5"/>
  <c r="R1143" i="5"/>
  <c r="Q1144" i="5"/>
  <c r="R1144" i="5"/>
  <c r="Q1145" i="5"/>
  <c r="R1145" i="5"/>
  <c r="Q1146" i="5"/>
  <c r="R1146" i="5"/>
  <c r="Q1147" i="5"/>
  <c r="R1147" i="5"/>
  <c r="Q1148" i="5"/>
  <c r="R1148" i="5"/>
  <c r="Q1149" i="5"/>
  <c r="R1149" i="5"/>
  <c r="Q1150" i="5"/>
  <c r="R1150" i="5"/>
  <c r="Q1151" i="5"/>
  <c r="R1151" i="5"/>
  <c r="Q1152" i="5"/>
  <c r="R1152" i="5"/>
  <c r="Q1153" i="5"/>
  <c r="R1153" i="5"/>
  <c r="Q1154" i="5"/>
  <c r="R1154" i="5"/>
  <c r="Q1155" i="5"/>
  <c r="R1155" i="5"/>
  <c r="Q1156" i="5"/>
  <c r="R1156" i="5"/>
  <c r="Q1157" i="5"/>
  <c r="R1157" i="5"/>
  <c r="Q1158" i="5"/>
  <c r="R1158" i="5"/>
  <c r="Q1159" i="5"/>
  <c r="R1159" i="5"/>
  <c r="Q1160" i="5"/>
  <c r="R1160" i="5"/>
  <c r="Q1161" i="5"/>
  <c r="R1161" i="5"/>
  <c r="Q1162" i="5"/>
  <c r="R1162" i="5"/>
  <c r="Q1163" i="5"/>
  <c r="R1163" i="5"/>
  <c r="Q1164" i="5"/>
  <c r="R1164" i="5"/>
  <c r="Q1165" i="5"/>
  <c r="R1165" i="5"/>
  <c r="Q1166" i="5"/>
  <c r="R1166" i="5"/>
  <c r="Q1167" i="5"/>
  <c r="R1167" i="5"/>
  <c r="Q1168" i="5"/>
  <c r="R1168" i="5"/>
  <c r="Q1169" i="5"/>
  <c r="R1169" i="5"/>
  <c r="Q1170" i="5"/>
  <c r="R1170" i="5"/>
  <c r="Q1171" i="5"/>
  <c r="R1171" i="5"/>
  <c r="Q1172" i="5"/>
  <c r="R1172" i="5"/>
  <c r="Q1173" i="5"/>
  <c r="R1173" i="5"/>
  <c r="Q1174" i="5"/>
  <c r="R1174" i="5"/>
  <c r="Q1175" i="5"/>
  <c r="R1175" i="5"/>
  <c r="Q1176" i="5"/>
  <c r="R1176" i="5"/>
  <c r="Q1177" i="5"/>
  <c r="R1177" i="5"/>
  <c r="Q1178" i="5"/>
  <c r="R1178" i="5"/>
  <c r="Q1179" i="5"/>
  <c r="R1179" i="5"/>
  <c r="Q1180" i="5"/>
  <c r="R1180" i="5"/>
  <c r="Q1181" i="5"/>
  <c r="R1181" i="5"/>
  <c r="Q1182" i="5"/>
  <c r="R1182" i="5"/>
  <c r="Q1183" i="5"/>
  <c r="R1183" i="5"/>
  <c r="Q1184" i="5"/>
  <c r="R1184" i="5"/>
  <c r="Q1185" i="5"/>
  <c r="R1185" i="5"/>
  <c r="Q1186" i="5"/>
  <c r="R1186" i="5"/>
  <c r="Q1187" i="5"/>
  <c r="R1187" i="5"/>
  <c r="Q1188" i="5"/>
  <c r="R1188" i="5"/>
  <c r="Q1189" i="5"/>
  <c r="R1189" i="5"/>
  <c r="Q1190" i="5"/>
  <c r="R1190" i="5"/>
  <c r="Q1191" i="5"/>
  <c r="R1191" i="5"/>
  <c r="Q1192" i="5"/>
  <c r="R1192" i="5"/>
  <c r="Q1193" i="5"/>
  <c r="R1193" i="5"/>
  <c r="Q1194" i="5"/>
  <c r="R1194" i="5"/>
  <c r="Q1195" i="5"/>
  <c r="R1195" i="5"/>
  <c r="Q1196" i="5"/>
  <c r="R1196" i="5"/>
  <c r="Q1197" i="5"/>
  <c r="R1197" i="5"/>
  <c r="Q1198" i="5"/>
  <c r="R1198" i="5"/>
  <c r="Q1199" i="5"/>
  <c r="R1199" i="5"/>
  <c r="Q1200" i="5"/>
  <c r="R1200" i="5"/>
  <c r="Q1201" i="5"/>
  <c r="R1201" i="5"/>
  <c r="Q1202" i="5"/>
  <c r="R1202" i="5"/>
  <c r="Q1203" i="5"/>
  <c r="R1203" i="5"/>
  <c r="Q1204" i="5"/>
  <c r="R1204" i="5"/>
  <c r="Q1205" i="5"/>
  <c r="R1205" i="5"/>
  <c r="Q1206" i="5"/>
  <c r="R1206" i="5"/>
  <c r="Q1207" i="5"/>
  <c r="R1207" i="5"/>
  <c r="Q1208" i="5"/>
  <c r="R1208" i="5"/>
  <c r="Q1209" i="5"/>
  <c r="R1209" i="5"/>
  <c r="Q1210" i="5"/>
  <c r="R1210" i="5"/>
  <c r="Q1211" i="5"/>
  <c r="R1211" i="5"/>
  <c r="Q1212" i="5"/>
  <c r="R1212" i="5"/>
  <c r="Q1213" i="5"/>
  <c r="R1213" i="5"/>
  <c r="Q1214" i="5"/>
  <c r="R1214" i="5"/>
  <c r="Q1215" i="5"/>
  <c r="R1215" i="5"/>
  <c r="Q1216" i="5"/>
  <c r="R1216" i="5"/>
  <c r="Q1217" i="5"/>
  <c r="R1217" i="5"/>
  <c r="Q1218" i="5"/>
  <c r="R1218" i="5"/>
  <c r="Q1219" i="5"/>
  <c r="R1219" i="5"/>
  <c r="Q1220" i="5"/>
  <c r="R1220" i="5"/>
  <c r="Q1221" i="5"/>
  <c r="R1221" i="5"/>
  <c r="Q1222" i="5"/>
  <c r="R1222" i="5"/>
  <c r="Q1223" i="5"/>
  <c r="R1223" i="5"/>
  <c r="Q1224" i="5"/>
  <c r="R1224" i="5"/>
  <c r="Q1225" i="5"/>
  <c r="R1225" i="5"/>
  <c r="Q1226" i="5"/>
  <c r="R1226" i="5"/>
  <c r="Q1227" i="5"/>
  <c r="R1227" i="5"/>
  <c r="Q1228" i="5"/>
  <c r="R1228" i="5"/>
  <c r="Q1229" i="5"/>
  <c r="R1229" i="5"/>
  <c r="Q1230" i="5"/>
  <c r="R1230" i="5"/>
  <c r="Q1231" i="5"/>
  <c r="R1231" i="5"/>
  <c r="Q1232" i="5"/>
  <c r="R1232" i="5"/>
  <c r="N348" i="5"/>
  <c r="N349" i="5"/>
  <c r="N350" i="5"/>
  <c r="N351" i="5"/>
  <c r="N352" i="5"/>
  <c r="N353" i="5"/>
  <c r="N354" i="5"/>
  <c r="N355" i="5"/>
  <c r="N356" i="5"/>
  <c r="N357" i="5"/>
  <c r="N358" i="5"/>
  <c r="N359" i="5"/>
  <c r="N360" i="5"/>
  <c r="N361" i="5"/>
  <c r="N362" i="5"/>
  <c r="N363" i="5"/>
  <c r="N364" i="5"/>
  <c r="N365" i="5"/>
  <c r="N366" i="5"/>
  <c r="N367" i="5"/>
  <c r="N368" i="5"/>
  <c r="N369" i="5"/>
  <c r="N370" i="5"/>
  <c r="N371" i="5"/>
  <c r="N372" i="5"/>
  <c r="N373" i="5"/>
  <c r="N374" i="5"/>
  <c r="N375" i="5"/>
  <c r="N376" i="5"/>
  <c r="N377" i="5"/>
  <c r="N378" i="5"/>
  <c r="N379" i="5"/>
  <c r="N380" i="5"/>
  <c r="N381" i="5"/>
  <c r="N382" i="5"/>
  <c r="N383" i="5"/>
  <c r="N384" i="5"/>
  <c r="N385" i="5"/>
  <c r="N386" i="5"/>
  <c r="N387" i="5"/>
  <c r="N388" i="5"/>
  <c r="N389" i="5"/>
  <c r="N390" i="5"/>
  <c r="N391" i="5"/>
  <c r="N392" i="5"/>
  <c r="N393" i="5"/>
  <c r="N394" i="5"/>
  <c r="N395" i="5"/>
  <c r="N396" i="5"/>
  <c r="N397" i="5"/>
  <c r="N398" i="5"/>
  <c r="N399" i="5"/>
  <c r="N400" i="5"/>
  <c r="N401" i="5"/>
  <c r="N402" i="5"/>
  <c r="N403" i="5"/>
  <c r="N404" i="5"/>
  <c r="N405" i="5"/>
  <c r="N406" i="5"/>
  <c r="N407" i="5"/>
  <c r="N408" i="5"/>
  <c r="N409" i="5"/>
  <c r="N410" i="5"/>
  <c r="N411" i="5"/>
  <c r="N412" i="5"/>
  <c r="N413" i="5"/>
  <c r="N414" i="5"/>
  <c r="N415" i="5"/>
  <c r="N416" i="5"/>
  <c r="N417" i="5"/>
  <c r="N418" i="5"/>
  <c r="N419" i="5"/>
  <c r="N420" i="5"/>
  <c r="N421" i="5"/>
  <c r="N422" i="5"/>
  <c r="N423" i="5"/>
  <c r="N424" i="5"/>
  <c r="N425" i="5"/>
  <c r="N426" i="5"/>
  <c r="N427" i="5"/>
  <c r="N428" i="5"/>
  <c r="N429" i="5"/>
  <c r="N430" i="5"/>
  <c r="N431" i="5"/>
  <c r="N432" i="5"/>
  <c r="N433" i="5"/>
  <c r="N434" i="5"/>
  <c r="N435" i="5"/>
  <c r="N436" i="5"/>
  <c r="N437" i="5"/>
  <c r="N438" i="5"/>
  <c r="N439" i="5"/>
  <c r="N440" i="5"/>
  <c r="N441" i="5"/>
  <c r="N442" i="5"/>
  <c r="N443" i="5"/>
  <c r="N444" i="5"/>
  <c r="N445" i="5"/>
  <c r="N446" i="5"/>
  <c r="N447" i="5"/>
  <c r="N448" i="5"/>
  <c r="N449" i="5"/>
  <c r="N450" i="5"/>
  <c r="N451" i="5"/>
  <c r="N452" i="5"/>
  <c r="N453" i="5"/>
  <c r="N454" i="5"/>
  <c r="N455" i="5"/>
  <c r="N456" i="5"/>
  <c r="N457" i="5"/>
  <c r="N458" i="5"/>
  <c r="N459" i="5"/>
  <c r="N460" i="5"/>
  <c r="N461" i="5"/>
  <c r="N462" i="5"/>
  <c r="N463" i="5"/>
  <c r="N464" i="5"/>
  <c r="N465" i="5"/>
  <c r="N466" i="5"/>
  <c r="N467" i="5"/>
  <c r="N468" i="5"/>
  <c r="N469" i="5"/>
  <c r="N470" i="5"/>
  <c r="N471" i="5"/>
  <c r="N472" i="5"/>
  <c r="N473" i="5"/>
  <c r="N474" i="5"/>
  <c r="N475" i="5"/>
  <c r="N476" i="5"/>
  <c r="N477" i="5"/>
  <c r="N478" i="5"/>
  <c r="N479" i="5"/>
  <c r="N480" i="5"/>
  <c r="N481" i="5"/>
  <c r="N482" i="5"/>
  <c r="N483" i="5"/>
  <c r="N484" i="5"/>
  <c r="N485" i="5"/>
  <c r="N486" i="5"/>
  <c r="N487" i="5"/>
  <c r="N488" i="5"/>
  <c r="N489" i="5"/>
  <c r="N490" i="5"/>
  <c r="N491" i="5"/>
  <c r="N492" i="5"/>
  <c r="N493" i="5"/>
  <c r="N494" i="5"/>
  <c r="N495" i="5"/>
  <c r="N496" i="5"/>
  <c r="N497" i="5"/>
  <c r="N498" i="5"/>
  <c r="N499" i="5"/>
  <c r="N500" i="5"/>
  <c r="N501" i="5"/>
  <c r="N502" i="5"/>
  <c r="N503" i="5"/>
  <c r="N504" i="5"/>
  <c r="N505" i="5"/>
  <c r="N506" i="5"/>
  <c r="N507" i="5"/>
  <c r="N508" i="5"/>
  <c r="N509" i="5"/>
  <c r="N510" i="5"/>
  <c r="N511" i="5"/>
  <c r="N512" i="5"/>
  <c r="N513" i="5"/>
  <c r="N514" i="5"/>
  <c r="N515" i="5"/>
  <c r="N516" i="5"/>
  <c r="N517" i="5"/>
  <c r="N518" i="5"/>
  <c r="N519" i="5"/>
  <c r="N520" i="5"/>
  <c r="N521" i="5"/>
  <c r="N522" i="5"/>
  <c r="N523" i="5"/>
  <c r="N524" i="5"/>
  <c r="N525" i="5"/>
  <c r="N526" i="5"/>
  <c r="N527" i="5"/>
  <c r="N528" i="5"/>
  <c r="N529" i="5"/>
  <c r="N530" i="5"/>
  <c r="N531" i="5"/>
  <c r="N532" i="5"/>
  <c r="N533" i="5"/>
  <c r="N534" i="5"/>
  <c r="N535" i="5"/>
  <c r="N536" i="5"/>
  <c r="N537" i="5"/>
  <c r="N538" i="5"/>
  <c r="N539" i="5"/>
  <c r="N540" i="5"/>
  <c r="N541" i="5"/>
  <c r="N542" i="5"/>
  <c r="N543" i="5"/>
  <c r="N544" i="5"/>
  <c r="N545" i="5"/>
  <c r="N546" i="5"/>
  <c r="N547" i="5"/>
  <c r="N548" i="5"/>
  <c r="N549" i="5"/>
  <c r="N550" i="5"/>
  <c r="N551" i="5"/>
  <c r="N552" i="5"/>
  <c r="N553" i="5"/>
  <c r="N554" i="5"/>
  <c r="N555" i="5"/>
  <c r="N556" i="5"/>
  <c r="N557" i="5"/>
  <c r="N558" i="5"/>
  <c r="N559" i="5"/>
  <c r="N560" i="5"/>
  <c r="N561" i="5"/>
  <c r="N562" i="5"/>
  <c r="N563" i="5"/>
  <c r="N564" i="5"/>
  <c r="N565" i="5"/>
  <c r="N566" i="5"/>
  <c r="N567" i="5"/>
  <c r="N568" i="5"/>
  <c r="N569" i="5"/>
  <c r="N570" i="5"/>
  <c r="N571" i="5"/>
  <c r="N572" i="5"/>
  <c r="N573" i="5"/>
  <c r="N574" i="5"/>
  <c r="N575" i="5"/>
  <c r="N576" i="5"/>
  <c r="N577" i="5"/>
  <c r="N578" i="5"/>
  <c r="N579" i="5"/>
  <c r="N580" i="5"/>
  <c r="N581" i="5"/>
  <c r="N582" i="5"/>
  <c r="N583" i="5"/>
  <c r="N584" i="5"/>
  <c r="N585" i="5"/>
  <c r="N586" i="5"/>
  <c r="N587" i="5"/>
  <c r="N588" i="5"/>
  <c r="N589" i="5"/>
  <c r="N590" i="5"/>
  <c r="N591" i="5"/>
  <c r="N592" i="5"/>
  <c r="N593" i="5"/>
  <c r="N594" i="5"/>
  <c r="N595" i="5"/>
  <c r="N596" i="5"/>
  <c r="N597" i="5"/>
  <c r="N598" i="5"/>
  <c r="N599" i="5"/>
  <c r="N600" i="5"/>
  <c r="N601" i="5"/>
  <c r="N602" i="5"/>
  <c r="N603" i="5"/>
  <c r="N604" i="5"/>
  <c r="N605" i="5"/>
  <c r="N606" i="5"/>
  <c r="N607" i="5"/>
  <c r="N608" i="5"/>
  <c r="N609" i="5"/>
  <c r="N610" i="5"/>
  <c r="N611" i="5"/>
  <c r="N612" i="5"/>
  <c r="N613" i="5"/>
  <c r="N614" i="5"/>
  <c r="N615" i="5"/>
  <c r="N616" i="5"/>
  <c r="N617" i="5"/>
  <c r="N618" i="5"/>
  <c r="N619" i="5"/>
  <c r="N620" i="5"/>
  <c r="N621" i="5"/>
  <c r="N622" i="5"/>
  <c r="N623" i="5"/>
  <c r="N624" i="5"/>
  <c r="N625" i="5"/>
  <c r="N626" i="5"/>
  <c r="N627" i="5"/>
  <c r="N628" i="5"/>
  <c r="N629" i="5"/>
  <c r="N630" i="5"/>
  <c r="N631" i="5"/>
  <c r="N632" i="5"/>
  <c r="N633" i="5"/>
  <c r="N634" i="5"/>
  <c r="N635" i="5"/>
  <c r="N636" i="5"/>
  <c r="N637" i="5"/>
  <c r="N638" i="5"/>
  <c r="N639" i="5"/>
  <c r="N640" i="5"/>
  <c r="N641" i="5"/>
  <c r="N642" i="5"/>
  <c r="N643" i="5"/>
  <c r="N644" i="5"/>
  <c r="N645" i="5"/>
  <c r="N646" i="5"/>
  <c r="N647" i="5"/>
  <c r="N648" i="5"/>
  <c r="N649" i="5"/>
  <c r="N650" i="5"/>
  <c r="N651" i="5"/>
  <c r="N652" i="5"/>
  <c r="N653" i="5"/>
  <c r="N654" i="5"/>
  <c r="N655" i="5"/>
  <c r="N656" i="5"/>
  <c r="N657" i="5"/>
  <c r="N658" i="5"/>
  <c r="N659" i="5"/>
  <c r="N660" i="5"/>
  <c r="N661" i="5"/>
  <c r="N662" i="5"/>
  <c r="N663" i="5"/>
  <c r="N664" i="5"/>
  <c r="N665" i="5"/>
  <c r="N666" i="5"/>
  <c r="N667" i="5"/>
  <c r="N668" i="5"/>
  <c r="N669" i="5"/>
  <c r="N670" i="5"/>
  <c r="N671" i="5"/>
  <c r="N672" i="5"/>
  <c r="N673" i="5"/>
  <c r="N674" i="5"/>
  <c r="N675" i="5"/>
  <c r="N676" i="5"/>
  <c r="N677" i="5"/>
  <c r="N678" i="5"/>
  <c r="N679" i="5"/>
  <c r="N680" i="5"/>
  <c r="N681" i="5"/>
  <c r="N682" i="5"/>
  <c r="N683" i="5"/>
  <c r="N684" i="5"/>
  <c r="N685" i="5"/>
  <c r="N686" i="5"/>
  <c r="N687" i="5"/>
  <c r="N688" i="5"/>
  <c r="N689" i="5"/>
  <c r="N690" i="5"/>
  <c r="N691" i="5"/>
  <c r="N692" i="5"/>
  <c r="N693" i="5"/>
  <c r="N694" i="5"/>
  <c r="N695" i="5"/>
  <c r="N696" i="5"/>
  <c r="N697" i="5"/>
  <c r="N698" i="5"/>
  <c r="N699" i="5"/>
  <c r="N700" i="5"/>
  <c r="N701" i="5"/>
  <c r="N702" i="5"/>
  <c r="N703" i="5"/>
  <c r="N704" i="5"/>
  <c r="N705" i="5"/>
  <c r="N706" i="5"/>
  <c r="N707" i="5"/>
  <c r="N708" i="5"/>
  <c r="N709" i="5"/>
  <c r="N710" i="5"/>
  <c r="N711" i="5"/>
  <c r="N712" i="5"/>
  <c r="N713" i="5"/>
  <c r="N714" i="5"/>
  <c r="N715" i="5"/>
  <c r="N716" i="5"/>
  <c r="N717" i="5"/>
  <c r="N718" i="5"/>
  <c r="N719" i="5"/>
  <c r="N720" i="5"/>
  <c r="N721" i="5"/>
  <c r="N722" i="5"/>
  <c r="N723" i="5"/>
  <c r="N724" i="5"/>
  <c r="N725" i="5"/>
  <c r="N726" i="5"/>
  <c r="N727" i="5"/>
  <c r="N728" i="5"/>
  <c r="N729" i="5"/>
  <c r="N730" i="5"/>
  <c r="N731" i="5"/>
  <c r="N732" i="5"/>
  <c r="N733" i="5"/>
  <c r="N734" i="5"/>
  <c r="N735" i="5"/>
  <c r="N736" i="5"/>
  <c r="N737" i="5"/>
  <c r="N738" i="5"/>
  <c r="N739" i="5"/>
  <c r="N740" i="5"/>
  <c r="N741" i="5"/>
  <c r="N742" i="5"/>
  <c r="N743" i="5"/>
  <c r="N744" i="5"/>
  <c r="N745" i="5"/>
  <c r="N746" i="5"/>
  <c r="N747" i="5"/>
  <c r="N748" i="5"/>
  <c r="N749" i="5"/>
  <c r="N750" i="5"/>
  <c r="N751" i="5"/>
  <c r="N752" i="5"/>
  <c r="N753" i="5"/>
  <c r="N754" i="5"/>
  <c r="N755" i="5"/>
  <c r="N756" i="5"/>
  <c r="N757" i="5"/>
  <c r="N758" i="5"/>
  <c r="N759" i="5"/>
  <c r="N760" i="5"/>
  <c r="N761" i="5"/>
  <c r="N762" i="5"/>
  <c r="N763" i="5"/>
  <c r="N764" i="5"/>
  <c r="N765" i="5"/>
  <c r="N766" i="5"/>
  <c r="N767" i="5"/>
  <c r="N768" i="5"/>
  <c r="N769" i="5"/>
  <c r="N770" i="5"/>
  <c r="N771" i="5"/>
  <c r="N772" i="5"/>
  <c r="N773" i="5"/>
  <c r="N774" i="5"/>
  <c r="N775" i="5"/>
  <c r="N776" i="5"/>
  <c r="N777" i="5"/>
  <c r="N778" i="5"/>
  <c r="N779" i="5"/>
  <c r="N780" i="5"/>
  <c r="N781" i="5"/>
  <c r="N782" i="5"/>
  <c r="N783" i="5"/>
  <c r="N784" i="5"/>
  <c r="N785" i="5"/>
  <c r="N786" i="5"/>
  <c r="N787" i="5"/>
  <c r="N788" i="5"/>
  <c r="N789" i="5"/>
  <c r="N790" i="5"/>
  <c r="N791" i="5"/>
  <c r="N792" i="5"/>
  <c r="N793" i="5"/>
  <c r="N794" i="5"/>
  <c r="N795" i="5"/>
  <c r="N796" i="5"/>
  <c r="N797" i="5"/>
  <c r="N798" i="5"/>
  <c r="N799" i="5"/>
  <c r="N800" i="5"/>
  <c r="N801" i="5"/>
  <c r="N802" i="5"/>
  <c r="N803" i="5"/>
  <c r="N804" i="5"/>
  <c r="N805" i="5"/>
  <c r="N806" i="5"/>
  <c r="N807" i="5"/>
  <c r="N808" i="5"/>
  <c r="N809" i="5"/>
  <c r="N810" i="5"/>
  <c r="N811" i="5"/>
  <c r="N812" i="5"/>
  <c r="N813" i="5"/>
  <c r="N814" i="5"/>
  <c r="N815" i="5"/>
  <c r="N816" i="5"/>
  <c r="N817" i="5"/>
  <c r="N818" i="5"/>
  <c r="N819" i="5"/>
  <c r="N820" i="5"/>
  <c r="N821" i="5"/>
  <c r="N822" i="5"/>
  <c r="N823" i="5"/>
  <c r="N824" i="5"/>
  <c r="N825" i="5"/>
  <c r="N826" i="5"/>
  <c r="N827" i="5"/>
  <c r="N828" i="5"/>
  <c r="N829" i="5"/>
  <c r="N830" i="5"/>
  <c r="N831" i="5"/>
  <c r="N832" i="5"/>
  <c r="N833" i="5"/>
  <c r="N834" i="5"/>
  <c r="N835" i="5"/>
  <c r="N836" i="5"/>
  <c r="N837" i="5"/>
  <c r="N838" i="5"/>
  <c r="N839" i="5"/>
  <c r="N840" i="5"/>
  <c r="N841" i="5"/>
  <c r="N842" i="5"/>
  <c r="N843" i="5"/>
  <c r="N844" i="5"/>
  <c r="N845" i="5"/>
  <c r="N846" i="5"/>
  <c r="N847" i="5"/>
  <c r="N848" i="5"/>
  <c r="N849" i="5"/>
  <c r="N850" i="5"/>
  <c r="N851" i="5"/>
  <c r="N852" i="5"/>
  <c r="N853" i="5"/>
  <c r="N854" i="5"/>
  <c r="N855" i="5"/>
  <c r="N856" i="5"/>
  <c r="N857" i="5"/>
  <c r="N858" i="5"/>
  <c r="N859" i="5"/>
  <c r="N860" i="5"/>
  <c r="N861" i="5"/>
  <c r="N862" i="5"/>
  <c r="N863" i="5"/>
  <c r="N864" i="5"/>
  <c r="N865" i="5"/>
  <c r="N866" i="5"/>
  <c r="N867" i="5"/>
  <c r="N868" i="5"/>
  <c r="N869" i="5"/>
  <c r="N870" i="5"/>
  <c r="N871" i="5"/>
  <c r="N872" i="5"/>
  <c r="N873" i="5"/>
  <c r="N874" i="5"/>
  <c r="N875" i="5"/>
  <c r="N876" i="5"/>
  <c r="N877" i="5"/>
  <c r="N878" i="5"/>
  <c r="N879" i="5"/>
  <c r="N880" i="5"/>
  <c r="N881" i="5"/>
  <c r="N882" i="5"/>
  <c r="N883" i="5"/>
  <c r="N884" i="5"/>
  <c r="N885" i="5"/>
  <c r="N886" i="5"/>
  <c r="N887" i="5"/>
  <c r="N888" i="5"/>
  <c r="N889" i="5"/>
  <c r="N890" i="5"/>
  <c r="N891" i="5"/>
  <c r="N892" i="5"/>
  <c r="N893" i="5"/>
  <c r="N894" i="5"/>
  <c r="N895" i="5"/>
  <c r="N896" i="5"/>
  <c r="N897" i="5"/>
  <c r="N898" i="5"/>
  <c r="N899" i="5"/>
  <c r="N900" i="5"/>
  <c r="N901" i="5"/>
  <c r="N902" i="5"/>
  <c r="N903" i="5"/>
  <c r="N904" i="5"/>
  <c r="N905" i="5"/>
  <c r="N906" i="5"/>
  <c r="N907" i="5"/>
  <c r="N908" i="5"/>
  <c r="N909" i="5"/>
  <c r="N910" i="5"/>
  <c r="N911" i="5"/>
  <c r="N912" i="5"/>
  <c r="N913" i="5"/>
  <c r="N914" i="5"/>
  <c r="N915" i="5"/>
  <c r="N916" i="5"/>
  <c r="N917" i="5"/>
  <c r="N918" i="5"/>
  <c r="N919" i="5"/>
  <c r="N920" i="5"/>
  <c r="N921" i="5"/>
  <c r="N922" i="5"/>
  <c r="N923" i="5"/>
  <c r="N924" i="5"/>
  <c r="N925" i="5"/>
  <c r="N926" i="5"/>
  <c r="N927" i="5"/>
  <c r="N928" i="5"/>
  <c r="N929" i="5"/>
  <c r="N930" i="5"/>
  <c r="N931" i="5"/>
  <c r="N932" i="5"/>
  <c r="N933" i="5"/>
  <c r="N934" i="5"/>
  <c r="N935" i="5"/>
  <c r="N936" i="5"/>
  <c r="N937" i="5"/>
  <c r="N938" i="5"/>
  <c r="N939" i="5"/>
  <c r="N940" i="5"/>
  <c r="N941" i="5"/>
  <c r="N942" i="5"/>
  <c r="N943" i="5"/>
  <c r="N944" i="5"/>
  <c r="N945" i="5"/>
  <c r="N946" i="5"/>
  <c r="N947" i="5"/>
  <c r="N948" i="5"/>
  <c r="N949" i="5"/>
  <c r="N950" i="5"/>
  <c r="N951" i="5"/>
  <c r="N952" i="5"/>
  <c r="N953" i="5"/>
  <c r="N954" i="5"/>
  <c r="N955" i="5"/>
  <c r="N956" i="5"/>
  <c r="N957" i="5"/>
  <c r="N958" i="5"/>
  <c r="N959" i="5"/>
  <c r="N960" i="5"/>
  <c r="N961" i="5"/>
  <c r="N962" i="5"/>
  <c r="N963" i="5"/>
  <c r="N964" i="5"/>
  <c r="N965" i="5"/>
  <c r="N966" i="5"/>
  <c r="N967" i="5"/>
  <c r="N968" i="5"/>
  <c r="N969" i="5"/>
  <c r="N970" i="5"/>
  <c r="N971" i="5"/>
  <c r="N972" i="5"/>
  <c r="N973" i="5"/>
  <c r="N974" i="5"/>
  <c r="N975" i="5"/>
  <c r="N976" i="5"/>
  <c r="N977" i="5"/>
  <c r="N978" i="5"/>
  <c r="N979" i="5"/>
  <c r="N980" i="5"/>
  <c r="N981" i="5"/>
  <c r="N982" i="5"/>
  <c r="N983" i="5"/>
  <c r="N984" i="5"/>
  <c r="N985" i="5"/>
  <c r="N986" i="5"/>
  <c r="N987" i="5"/>
  <c r="N988" i="5"/>
  <c r="N989" i="5"/>
  <c r="N990" i="5"/>
  <c r="N991" i="5"/>
  <c r="N992" i="5"/>
  <c r="N993" i="5"/>
  <c r="N994" i="5"/>
  <c r="N995" i="5"/>
  <c r="N996" i="5"/>
  <c r="N997" i="5"/>
  <c r="N998" i="5"/>
  <c r="N999" i="5"/>
  <c r="N1000" i="5"/>
  <c r="N1001" i="5"/>
  <c r="N1002" i="5"/>
  <c r="N1003" i="5"/>
  <c r="N1004" i="5"/>
  <c r="N1005" i="5"/>
  <c r="N1006" i="5"/>
  <c r="N1007" i="5"/>
  <c r="N1008" i="5"/>
  <c r="N1009" i="5"/>
  <c r="N1010" i="5"/>
  <c r="N1011" i="5"/>
  <c r="N1012" i="5"/>
  <c r="N1013" i="5"/>
  <c r="N1014" i="5"/>
  <c r="N1015" i="5"/>
  <c r="N1016" i="5"/>
  <c r="N1017" i="5"/>
  <c r="N1018" i="5"/>
  <c r="N1019" i="5"/>
  <c r="N1020" i="5"/>
  <c r="N1021" i="5"/>
  <c r="N1022" i="5"/>
  <c r="N1023" i="5"/>
  <c r="N1024" i="5"/>
  <c r="N1025" i="5"/>
  <c r="N1026" i="5"/>
  <c r="N1027" i="5"/>
  <c r="N1028" i="5"/>
  <c r="N1029" i="5"/>
  <c r="N1030" i="5"/>
  <c r="N1031" i="5"/>
  <c r="N1032" i="5"/>
  <c r="N1033" i="5"/>
  <c r="N1034" i="5"/>
  <c r="N1035" i="5"/>
  <c r="N1036" i="5"/>
  <c r="N1037" i="5"/>
  <c r="N1038" i="5"/>
  <c r="N1039" i="5"/>
  <c r="N1040" i="5"/>
  <c r="N1041" i="5"/>
  <c r="N1042" i="5"/>
  <c r="N1043" i="5"/>
  <c r="N1044" i="5"/>
  <c r="N1045" i="5"/>
  <c r="N1046" i="5"/>
  <c r="N1047" i="5"/>
  <c r="N1048" i="5"/>
  <c r="N1049" i="5"/>
  <c r="N1050" i="5"/>
  <c r="N1051" i="5"/>
  <c r="N1052" i="5"/>
  <c r="N1053" i="5"/>
  <c r="N1054" i="5"/>
  <c r="N1055" i="5"/>
  <c r="N1056" i="5"/>
  <c r="N1057" i="5"/>
  <c r="N1058" i="5"/>
  <c r="N1059" i="5"/>
  <c r="N1060" i="5"/>
  <c r="N1061" i="5"/>
  <c r="N1062" i="5"/>
  <c r="N1063" i="5"/>
  <c r="N1064" i="5"/>
  <c r="N1065" i="5"/>
  <c r="N1066" i="5"/>
  <c r="N1067" i="5"/>
  <c r="N1068" i="5"/>
  <c r="N1069" i="5"/>
  <c r="N1070" i="5"/>
  <c r="N1071" i="5"/>
  <c r="N1072" i="5"/>
  <c r="N1073" i="5"/>
  <c r="N1074" i="5"/>
  <c r="N1075" i="5"/>
  <c r="N1076" i="5"/>
  <c r="N1077" i="5"/>
  <c r="N1078" i="5"/>
  <c r="N1079" i="5"/>
  <c r="N1080" i="5"/>
  <c r="N1081" i="5"/>
  <c r="N1082" i="5"/>
  <c r="N1083" i="5"/>
  <c r="N1084" i="5"/>
  <c r="N1085" i="5"/>
  <c r="N1086" i="5"/>
  <c r="N1087" i="5"/>
  <c r="N1088" i="5"/>
  <c r="N1089" i="5"/>
  <c r="N1090" i="5"/>
  <c r="N1091" i="5"/>
  <c r="N1092" i="5"/>
  <c r="N1093" i="5"/>
  <c r="N1094" i="5"/>
  <c r="N1095" i="5"/>
  <c r="N1096" i="5"/>
  <c r="N1097" i="5"/>
  <c r="N1098" i="5"/>
  <c r="N1099" i="5"/>
  <c r="N1100" i="5"/>
  <c r="N1101" i="5"/>
  <c r="N1102" i="5"/>
  <c r="N1103" i="5"/>
  <c r="N1104" i="5"/>
  <c r="N1105" i="5"/>
  <c r="N1106" i="5"/>
  <c r="N1107" i="5"/>
  <c r="N1108" i="5"/>
  <c r="N1109" i="5"/>
  <c r="N1110" i="5"/>
  <c r="N1111" i="5"/>
  <c r="N1112" i="5"/>
  <c r="N1113" i="5"/>
  <c r="N1114" i="5"/>
  <c r="N1115" i="5"/>
  <c r="N1116" i="5"/>
  <c r="N1117" i="5"/>
  <c r="N1118" i="5"/>
  <c r="N1119" i="5"/>
  <c r="N1120" i="5"/>
  <c r="N1121" i="5"/>
  <c r="N1122" i="5"/>
  <c r="N1123" i="5"/>
  <c r="N1124" i="5"/>
  <c r="N1125" i="5"/>
  <c r="N1126" i="5"/>
  <c r="N1127" i="5"/>
  <c r="N1128" i="5"/>
  <c r="N1129" i="5"/>
  <c r="N1130" i="5"/>
  <c r="N1131" i="5"/>
  <c r="N1132" i="5"/>
  <c r="N1133" i="5"/>
  <c r="N1134" i="5"/>
  <c r="N1135" i="5"/>
  <c r="N1136" i="5"/>
  <c r="N1137" i="5"/>
  <c r="N1138" i="5"/>
  <c r="N1139" i="5"/>
  <c r="N1140" i="5"/>
  <c r="N1141" i="5"/>
  <c r="N1142" i="5"/>
  <c r="N1143" i="5"/>
  <c r="N1144" i="5"/>
  <c r="N1145" i="5"/>
  <c r="N1146" i="5"/>
  <c r="N1147" i="5"/>
  <c r="N1148" i="5"/>
  <c r="N1149" i="5"/>
  <c r="N1150" i="5"/>
  <c r="N1151" i="5"/>
  <c r="N1152" i="5"/>
  <c r="N1153" i="5"/>
  <c r="N1154" i="5"/>
  <c r="N1155" i="5"/>
  <c r="N1156" i="5"/>
  <c r="N1157" i="5"/>
  <c r="N1158" i="5"/>
  <c r="N1159" i="5"/>
  <c r="N1160" i="5"/>
  <c r="N1161" i="5"/>
  <c r="N1162" i="5"/>
  <c r="N1163" i="5"/>
  <c r="N1164" i="5"/>
  <c r="N1165" i="5"/>
  <c r="N1166" i="5"/>
  <c r="N1167" i="5"/>
  <c r="N1168" i="5"/>
  <c r="N1169" i="5"/>
  <c r="N1170" i="5"/>
  <c r="N1171" i="5"/>
  <c r="N1172" i="5"/>
  <c r="N1173" i="5"/>
  <c r="N1174" i="5"/>
  <c r="N1175" i="5"/>
  <c r="N1176" i="5"/>
  <c r="N1177" i="5"/>
  <c r="N1178" i="5"/>
  <c r="N1179" i="5"/>
  <c r="N1180" i="5"/>
  <c r="N1181" i="5"/>
  <c r="N1182" i="5"/>
  <c r="N1183" i="5"/>
  <c r="N1184" i="5"/>
  <c r="N1185" i="5"/>
  <c r="N1186" i="5"/>
  <c r="N1187" i="5"/>
  <c r="N1188" i="5"/>
  <c r="N1189" i="5"/>
  <c r="N1190" i="5"/>
  <c r="N1191" i="5"/>
  <c r="N1192" i="5"/>
  <c r="N1193" i="5"/>
  <c r="N1194" i="5"/>
  <c r="N1195" i="5"/>
  <c r="N1196" i="5"/>
  <c r="N1197" i="5"/>
  <c r="N1198" i="5"/>
  <c r="N1199" i="5"/>
  <c r="N1200" i="5"/>
  <c r="N1201" i="5"/>
  <c r="N1202" i="5"/>
  <c r="N1203" i="5"/>
  <c r="N1204" i="5"/>
  <c r="N1205" i="5"/>
  <c r="N1206" i="5"/>
  <c r="N1207" i="5"/>
  <c r="N1208" i="5"/>
  <c r="N1209" i="5"/>
  <c r="N1210" i="5"/>
  <c r="N1211" i="5"/>
  <c r="N1212" i="5"/>
  <c r="N1213" i="5"/>
  <c r="N1214" i="5"/>
  <c r="N1215" i="5"/>
  <c r="N1216" i="5"/>
  <c r="N1217" i="5"/>
  <c r="N1218" i="5"/>
  <c r="N1219" i="5"/>
  <c r="N1220" i="5"/>
  <c r="N1221" i="5"/>
  <c r="N1222" i="5"/>
  <c r="N1223" i="5"/>
  <c r="N1224" i="5"/>
  <c r="N1225" i="5"/>
  <c r="N1226" i="5"/>
  <c r="N1227" i="5"/>
  <c r="N1228" i="5"/>
  <c r="N1229" i="5"/>
  <c r="N1230" i="5"/>
  <c r="N1231" i="5"/>
  <c r="N1232" i="5"/>
  <c r="T70" i="11" l="1"/>
  <c r="Q75" i="11" l="1"/>
  <c r="T75" i="11" s="1"/>
  <c r="Q74" i="11"/>
  <c r="T74" i="11" s="1"/>
  <c r="Q69" i="11"/>
  <c r="T69" i="11" s="1"/>
  <c r="Q65" i="11"/>
  <c r="T65" i="11" s="1"/>
  <c r="Q54" i="11"/>
  <c r="T54" i="11" s="1"/>
  <c r="T15" i="11"/>
  <c r="Q16" i="11"/>
  <c r="T16" i="11" s="1"/>
  <c r="Q17" i="11"/>
  <c r="T17" i="11" s="1"/>
  <c r="Q18" i="11"/>
  <c r="T18" i="11" s="1"/>
  <c r="Q19" i="11"/>
  <c r="T19" i="11" s="1"/>
  <c r="Q20" i="11"/>
  <c r="T20" i="11" s="1"/>
  <c r="Q21" i="11"/>
  <c r="T21" i="11" s="1"/>
  <c r="Q22" i="11"/>
  <c r="T22" i="11" s="1"/>
  <c r="Q23" i="11"/>
  <c r="T23" i="11" s="1"/>
  <c r="Q24" i="11"/>
  <c r="T24" i="11" s="1"/>
  <c r="Q25" i="11"/>
  <c r="T25" i="11" s="1"/>
  <c r="Q26" i="11"/>
  <c r="T26" i="11" s="1"/>
  <c r="Q27" i="11"/>
  <c r="T27" i="11" s="1"/>
  <c r="Q28" i="11"/>
  <c r="T28" i="11" s="1"/>
  <c r="Q29" i="11"/>
  <c r="T29" i="11" s="1"/>
  <c r="Q30" i="11"/>
  <c r="T30" i="11" s="1"/>
  <c r="Q31" i="11"/>
  <c r="T31" i="11" s="1"/>
  <c r="Q32" i="11"/>
  <c r="T32" i="11" s="1"/>
  <c r="Q33" i="11"/>
  <c r="T33" i="11" s="1"/>
  <c r="Q34" i="11"/>
  <c r="T34" i="11" s="1"/>
  <c r="Q35" i="11"/>
  <c r="T35" i="11" s="1"/>
  <c r="Q36" i="11"/>
  <c r="T36" i="11" s="1"/>
  <c r="Q37" i="11"/>
  <c r="T37" i="11" s="1"/>
  <c r="Q38" i="11"/>
  <c r="T38" i="11" s="1"/>
  <c r="Q39" i="11"/>
  <c r="T39" i="11" s="1"/>
  <c r="Q40" i="11"/>
  <c r="T40" i="11" s="1"/>
  <c r="Q41" i="11"/>
  <c r="T41" i="11" s="1"/>
  <c r="Q42" i="11"/>
  <c r="T42" i="11" s="1"/>
  <c r="Q43" i="11"/>
  <c r="T43" i="11" s="1"/>
  <c r="Q44" i="11"/>
  <c r="T44" i="11" s="1"/>
  <c r="Q45" i="11"/>
  <c r="T45" i="11" s="1"/>
  <c r="Q46" i="11"/>
  <c r="T46" i="11" s="1"/>
  <c r="Q47" i="11"/>
  <c r="T47" i="11" s="1"/>
  <c r="Q48" i="11"/>
  <c r="T48" i="11" s="1"/>
  <c r="Q49" i="11"/>
  <c r="T49" i="11" s="1"/>
  <c r="Q50" i="11"/>
  <c r="T50" i="11" s="1"/>
  <c r="Q51" i="11"/>
  <c r="T51" i="11" s="1"/>
  <c r="Q52" i="11"/>
  <c r="T52" i="11" s="1"/>
  <c r="Q53" i="11"/>
  <c r="T53" i="11" s="1"/>
  <c r="Q55" i="11"/>
  <c r="T55" i="11" s="1"/>
  <c r="Q56" i="11"/>
  <c r="T56" i="11" s="1"/>
  <c r="Q57" i="11"/>
  <c r="T57" i="11" s="1"/>
  <c r="Q58" i="11"/>
  <c r="T58" i="11" s="1"/>
  <c r="Q59" i="11"/>
  <c r="T59" i="11" s="1"/>
  <c r="Q60" i="11"/>
  <c r="T60" i="11" s="1"/>
  <c r="Q61" i="11"/>
  <c r="T61" i="11" s="1"/>
  <c r="Q62" i="11"/>
  <c r="T62" i="11" s="1"/>
  <c r="Q63" i="11"/>
  <c r="T63" i="11" s="1"/>
  <c r="Q64" i="11"/>
  <c r="T64" i="11" s="1"/>
  <c r="Q66" i="11"/>
  <c r="T66" i="11" s="1"/>
  <c r="Q67" i="11"/>
  <c r="T67" i="11" s="1"/>
  <c r="Q68" i="11"/>
  <c r="T68" i="11" s="1"/>
  <c r="Q70" i="11"/>
  <c r="Q71" i="11"/>
  <c r="T71" i="11" s="1"/>
  <c r="Q72" i="11"/>
  <c r="T72" i="11" s="1"/>
  <c r="Q73" i="11"/>
  <c r="T73" i="11" s="1"/>
  <c r="Q76" i="11"/>
  <c r="T76" i="11" s="1"/>
  <c r="Q77" i="11"/>
  <c r="T77" i="11" s="1"/>
  <c r="Q78" i="11"/>
  <c r="T78" i="11" s="1"/>
  <c r="Q15" i="11"/>
  <c r="C12" i="12" l="1"/>
  <c r="C13"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69" i="12"/>
  <c r="C70" i="12"/>
  <c r="C71" i="12"/>
  <c r="C72" i="12"/>
  <c r="C73" i="12"/>
  <c r="C74" i="12"/>
  <c r="C11" i="12"/>
  <c r="Y79" i="11"/>
  <c r="Q79" i="11"/>
  <c r="Y77" i="11"/>
  <c r="Y72" i="11"/>
  <c r="Y66" i="11"/>
  <c r="Y62" i="11"/>
  <c r="Y58" i="11"/>
  <c r="H10" i="12"/>
  <c r="Q13" i="11" l="1"/>
  <c r="AC8" i="11"/>
  <c r="H10" i="9"/>
  <c r="Q347" i="5"/>
  <c r="N347" i="5"/>
  <c r="A348" i="5" l="1"/>
  <c r="R347" i="5"/>
  <c r="A347" i="5"/>
  <c r="R346" i="5"/>
  <c r="Q346" i="5"/>
  <c r="N346" i="5"/>
  <c r="A346" i="5"/>
  <c r="R345" i="5"/>
  <c r="Q345" i="5"/>
  <c r="N345" i="5"/>
  <c r="A345" i="5"/>
  <c r="R344" i="5"/>
  <c r="Q344" i="5"/>
  <c r="N344" i="5"/>
  <c r="A344" i="5"/>
  <c r="R343" i="5"/>
  <c r="Q343" i="5"/>
  <c r="N343" i="5"/>
  <c r="A343" i="5"/>
  <c r="R342" i="5"/>
  <c r="Q342" i="5"/>
  <c r="N342" i="5"/>
  <c r="A342" i="5"/>
  <c r="R341" i="5"/>
  <c r="Q341" i="5"/>
  <c r="N341" i="5"/>
  <c r="A341" i="5"/>
  <c r="R340" i="5"/>
  <c r="Q340" i="5"/>
  <c r="N340" i="5"/>
  <c r="A340" i="5"/>
  <c r="R339" i="5"/>
  <c r="Q339" i="5"/>
  <c r="N339" i="5"/>
  <c r="A339" i="5"/>
  <c r="R338" i="5"/>
  <c r="Q338" i="5"/>
  <c r="N338" i="5"/>
  <c r="A338" i="5"/>
  <c r="R337" i="5"/>
  <c r="Q337" i="5"/>
  <c r="N337" i="5"/>
  <c r="A337" i="5"/>
  <c r="R336" i="5"/>
  <c r="Q336" i="5"/>
  <c r="N336" i="5"/>
  <c r="A336" i="5"/>
  <c r="R335" i="5"/>
  <c r="Q335" i="5"/>
  <c r="N335" i="5"/>
  <c r="A335" i="5"/>
  <c r="R334" i="5"/>
  <c r="Q334" i="5"/>
  <c r="N334" i="5"/>
  <c r="A334" i="5"/>
  <c r="R333" i="5"/>
  <c r="Q333" i="5"/>
  <c r="N333" i="5"/>
  <c r="A333" i="5"/>
  <c r="R332" i="5"/>
  <c r="Q332" i="5"/>
  <c r="N332" i="5"/>
  <c r="A332" i="5"/>
  <c r="A350" i="5"/>
  <c r="A349" i="5"/>
  <c r="I298" i="2"/>
  <c r="R4" i="5"/>
  <c r="R5" i="5"/>
  <c r="R6" i="5"/>
  <c r="R7" i="5"/>
  <c r="R8" i="5"/>
  <c r="R9" i="5"/>
  <c r="R10" i="5"/>
  <c r="R11" i="5"/>
  <c r="R12" i="5"/>
  <c r="R13" i="5"/>
  <c r="R14" i="5"/>
  <c r="R15" i="5"/>
  <c r="R16" i="5"/>
  <c r="R17" i="5"/>
  <c r="R18" i="5"/>
  <c r="R19" i="5"/>
  <c r="R20" i="5"/>
  <c r="R21" i="5"/>
  <c r="R22" i="5"/>
  <c r="R23" i="5"/>
  <c r="R24" i="5"/>
  <c r="R25" i="5"/>
  <c r="R26" i="5"/>
  <c r="R27" i="5"/>
  <c r="R28" i="5"/>
  <c r="R29" i="5"/>
  <c r="R30" i="5"/>
  <c r="R31" i="5"/>
  <c r="R32" i="5"/>
  <c r="R33" i="5"/>
  <c r="R34" i="5"/>
  <c r="R35" i="5"/>
  <c r="R36" i="5"/>
  <c r="R37" i="5"/>
  <c r="R38" i="5"/>
  <c r="R39" i="5"/>
  <c r="R40" i="5"/>
  <c r="R41" i="5"/>
  <c r="R42" i="5"/>
  <c r="R43" i="5"/>
  <c r="R44" i="5"/>
  <c r="R45" i="5"/>
  <c r="R46" i="5"/>
  <c r="R47" i="5"/>
  <c r="R48" i="5"/>
  <c r="R49" i="5"/>
  <c r="R50" i="5"/>
  <c r="R51" i="5"/>
  <c r="R52" i="5"/>
  <c r="R53" i="5"/>
  <c r="R54" i="5"/>
  <c r="R55" i="5"/>
  <c r="R56" i="5"/>
  <c r="R57" i="5"/>
  <c r="R58" i="5"/>
  <c r="R59" i="5"/>
  <c r="R60" i="5"/>
  <c r="R61" i="5"/>
  <c r="R62" i="5"/>
  <c r="R63" i="5"/>
  <c r="R64" i="5"/>
  <c r="R65" i="5"/>
  <c r="R66" i="5"/>
  <c r="R67" i="5"/>
  <c r="R68" i="5"/>
  <c r="R69" i="5"/>
  <c r="R70" i="5"/>
  <c r="R71" i="5"/>
  <c r="R72" i="5"/>
  <c r="R73" i="5"/>
  <c r="R74" i="5"/>
  <c r="R75" i="5"/>
  <c r="R76" i="5"/>
  <c r="R77" i="5"/>
  <c r="R78" i="5"/>
  <c r="R79" i="5"/>
  <c r="R80" i="5"/>
  <c r="R81" i="5"/>
  <c r="R82" i="5"/>
  <c r="R83" i="5"/>
  <c r="R84" i="5"/>
  <c r="R85" i="5"/>
  <c r="R86" i="5"/>
  <c r="R87" i="5"/>
  <c r="R88" i="5"/>
  <c r="R89" i="5"/>
  <c r="R90" i="5"/>
  <c r="R91" i="5"/>
  <c r="R92" i="5"/>
  <c r="R93" i="5"/>
  <c r="R94" i="5"/>
  <c r="R95" i="5"/>
  <c r="R96" i="5"/>
  <c r="R97" i="5"/>
  <c r="R98" i="5"/>
  <c r="R99" i="5"/>
  <c r="R100" i="5"/>
  <c r="R101" i="5"/>
  <c r="R102" i="5"/>
  <c r="R103" i="5"/>
  <c r="R104" i="5"/>
  <c r="R105" i="5"/>
  <c r="R106" i="5"/>
  <c r="R107" i="5"/>
  <c r="R108" i="5"/>
  <c r="R109" i="5"/>
  <c r="R110" i="5"/>
  <c r="R111" i="5"/>
  <c r="R112" i="5"/>
  <c r="R113" i="5"/>
  <c r="R114" i="5"/>
  <c r="R115" i="5"/>
  <c r="R116" i="5"/>
  <c r="R117" i="5"/>
  <c r="R118" i="5"/>
  <c r="R119" i="5"/>
  <c r="R120" i="5"/>
  <c r="R121" i="5"/>
  <c r="R122" i="5"/>
  <c r="R123" i="5"/>
  <c r="R124" i="5"/>
  <c r="R125" i="5"/>
  <c r="R126" i="5"/>
  <c r="R127" i="5"/>
  <c r="R128" i="5"/>
  <c r="R129" i="5"/>
  <c r="R130" i="5"/>
  <c r="R131" i="5"/>
  <c r="R132" i="5"/>
  <c r="R133" i="5"/>
  <c r="R134" i="5"/>
  <c r="R135" i="5"/>
  <c r="R136" i="5"/>
  <c r="R137" i="5"/>
  <c r="R138" i="5"/>
  <c r="R139" i="5"/>
  <c r="R140" i="5"/>
  <c r="R141" i="5"/>
  <c r="R142" i="5"/>
  <c r="R143" i="5"/>
  <c r="R144" i="5"/>
  <c r="R145" i="5"/>
  <c r="R146" i="5"/>
  <c r="R147" i="5"/>
  <c r="R148" i="5"/>
  <c r="R149" i="5"/>
  <c r="R150" i="5"/>
  <c r="R151" i="5"/>
  <c r="R152" i="5"/>
  <c r="R153" i="5"/>
  <c r="R154" i="5"/>
  <c r="R155" i="5"/>
  <c r="R156" i="5"/>
  <c r="R157" i="5"/>
  <c r="R158" i="5"/>
  <c r="R159" i="5"/>
  <c r="R160" i="5"/>
  <c r="R161" i="5"/>
  <c r="R162" i="5"/>
  <c r="R163" i="5"/>
  <c r="R164" i="5"/>
  <c r="R165" i="5"/>
  <c r="R166" i="5"/>
  <c r="R167" i="5"/>
  <c r="R168" i="5"/>
  <c r="R169" i="5"/>
  <c r="R170" i="5"/>
  <c r="R171" i="5"/>
  <c r="R172" i="5"/>
  <c r="R173" i="5"/>
  <c r="R174" i="5"/>
  <c r="R175" i="5"/>
  <c r="R176" i="5"/>
  <c r="R177" i="5"/>
  <c r="R178" i="5"/>
  <c r="R179" i="5"/>
  <c r="R180" i="5"/>
  <c r="R181" i="5"/>
  <c r="R182" i="5"/>
  <c r="R183" i="5"/>
  <c r="R184" i="5"/>
  <c r="R185" i="5"/>
  <c r="R186" i="5"/>
  <c r="R187" i="5"/>
  <c r="R188" i="5"/>
  <c r="R189" i="5"/>
  <c r="R190" i="5"/>
  <c r="R191" i="5"/>
  <c r="R192" i="5"/>
  <c r="R193" i="5"/>
  <c r="R194" i="5"/>
  <c r="R195" i="5"/>
  <c r="R196" i="5"/>
  <c r="R197" i="5"/>
  <c r="R198" i="5"/>
  <c r="R199" i="5"/>
  <c r="R200" i="5"/>
  <c r="R201" i="5"/>
  <c r="R202" i="5"/>
  <c r="R203" i="5"/>
  <c r="R204" i="5"/>
  <c r="R205" i="5"/>
  <c r="R206" i="5"/>
  <c r="R207" i="5"/>
  <c r="R208" i="5"/>
  <c r="R209" i="5"/>
  <c r="R210" i="5"/>
  <c r="R211" i="5"/>
  <c r="R212" i="5"/>
  <c r="R213" i="5"/>
  <c r="R214" i="5"/>
  <c r="R215" i="5"/>
  <c r="R216" i="5"/>
  <c r="R217" i="5"/>
  <c r="R218" i="5"/>
  <c r="R219" i="5"/>
  <c r="R220" i="5"/>
  <c r="R221" i="5"/>
  <c r="R222" i="5"/>
  <c r="R223" i="5"/>
  <c r="R224" i="5"/>
  <c r="R225" i="5"/>
  <c r="R226" i="5"/>
  <c r="R227" i="5"/>
  <c r="R228" i="5"/>
  <c r="R229" i="5"/>
  <c r="R230" i="5"/>
  <c r="R231" i="5"/>
  <c r="R232" i="5"/>
  <c r="R233" i="5"/>
  <c r="R234" i="5"/>
  <c r="R235" i="5"/>
  <c r="R236" i="5"/>
  <c r="R237" i="5"/>
  <c r="R238" i="5"/>
  <c r="R239" i="5"/>
  <c r="R240" i="5"/>
  <c r="R241" i="5"/>
  <c r="R242" i="5"/>
  <c r="R243" i="5"/>
  <c r="R244" i="5"/>
  <c r="R245" i="5"/>
  <c r="R246" i="5"/>
  <c r="R247" i="5"/>
  <c r="R248" i="5"/>
  <c r="R249" i="5"/>
  <c r="R250" i="5"/>
  <c r="R251" i="5"/>
  <c r="R252" i="5"/>
  <c r="R253" i="5"/>
  <c r="R254" i="5"/>
  <c r="R255" i="5"/>
  <c r="R256" i="5"/>
  <c r="R257" i="5"/>
  <c r="R258" i="5"/>
  <c r="R259" i="5"/>
  <c r="R260" i="5"/>
  <c r="R261" i="5"/>
  <c r="R262" i="5"/>
  <c r="R263" i="5"/>
  <c r="R264" i="5"/>
  <c r="R265" i="5"/>
  <c r="R266" i="5"/>
  <c r="R267" i="5"/>
  <c r="R268" i="5"/>
  <c r="R269" i="5"/>
  <c r="R270" i="5"/>
  <c r="R271" i="5"/>
  <c r="R272" i="5"/>
  <c r="R273" i="5"/>
  <c r="R274" i="5"/>
  <c r="R275" i="5"/>
  <c r="R276" i="5"/>
  <c r="R277" i="5"/>
  <c r="R278" i="5"/>
  <c r="R279" i="5"/>
  <c r="R280" i="5"/>
  <c r="R281" i="5"/>
  <c r="R282" i="5"/>
  <c r="R283" i="5"/>
  <c r="R284" i="5"/>
  <c r="R285" i="5"/>
  <c r="R286" i="5"/>
  <c r="R287" i="5"/>
  <c r="R288" i="5"/>
  <c r="R289" i="5"/>
  <c r="R290" i="5"/>
  <c r="R291" i="5"/>
  <c r="R292" i="5"/>
  <c r="R293" i="5"/>
  <c r="R294" i="5"/>
  <c r="R295" i="5"/>
  <c r="R296" i="5"/>
  <c r="R297" i="5"/>
  <c r="R298" i="5"/>
  <c r="R299" i="5"/>
  <c r="R300" i="5"/>
  <c r="R301" i="5"/>
  <c r="R302" i="5"/>
  <c r="R303" i="5"/>
  <c r="R304" i="5"/>
  <c r="R305" i="5"/>
  <c r="R306" i="5"/>
  <c r="R307" i="5"/>
  <c r="R308" i="5"/>
  <c r="R309" i="5"/>
  <c r="R310" i="5"/>
  <c r="R311" i="5"/>
  <c r="R312" i="5"/>
  <c r="R313" i="5"/>
  <c r="R314" i="5"/>
  <c r="R315" i="5"/>
  <c r="R316" i="5"/>
  <c r="R317" i="5"/>
  <c r="R318" i="5"/>
  <c r="R319" i="5"/>
  <c r="R320" i="5"/>
  <c r="R321" i="5"/>
  <c r="R322" i="5"/>
  <c r="R323" i="5"/>
  <c r="R324" i="5"/>
  <c r="R325" i="5"/>
  <c r="R326" i="5"/>
  <c r="R327" i="5"/>
  <c r="R328" i="5"/>
  <c r="R329" i="5"/>
  <c r="R330" i="5"/>
  <c r="R331" i="5"/>
  <c r="R3" i="5"/>
  <c r="Q3" i="5"/>
  <c r="A101" i="6" l="1"/>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Q331" i="5" l="1"/>
  <c r="N331" i="5"/>
  <c r="Q330" i="5"/>
  <c r="N330" i="5"/>
  <c r="Q329" i="5"/>
  <c r="N329" i="5"/>
  <c r="Q328" i="5"/>
  <c r="N328" i="5"/>
  <c r="Q327" i="5"/>
  <c r="N327" i="5"/>
  <c r="Q326" i="5"/>
  <c r="N326" i="5"/>
  <c r="Q325" i="5"/>
  <c r="N325" i="5"/>
  <c r="Q324" i="5"/>
  <c r="N324" i="5"/>
  <c r="Q323" i="5"/>
  <c r="N323" i="5"/>
  <c r="Q322" i="5"/>
  <c r="N322" i="5"/>
  <c r="Q321" i="5"/>
  <c r="N321" i="5"/>
  <c r="AF30" i="11" l="1"/>
  <c r="AF17" i="11"/>
  <c r="AF20" i="11"/>
  <c r="AF27" i="11"/>
  <c r="AF23" i="11"/>
  <c r="AF22" i="11"/>
  <c r="AF19" i="11"/>
  <c r="AF31" i="11"/>
  <c r="AF29" i="11"/>
  <c r="AF16" i="11"/>
  <c r="AF36" i="11"/>
  <c r="AF18" i="11"/>
  <c r="AF33" i="11"/>
  <c r="AF32" i="11"/>
  <c r="Y34" i="11"/>
  <c r="AF34" i="11"/>
  <c r="AF35" i="11"/>
  <c r="Y26" i="11"/>
  <c r="AF26" i="11"/>
  <c r="AF21" i="11"/>
  <c r="AF28" i="11"/>
  <c r="Q320" i="5"/>
  <c r="N320" i="5"/>
  <c r="Q319" i="5"/>
  <c r="N319" i="5"/>
  <c r="Q318" i="5"/>
  <c r="N318" i="5"/>
  <c r="Q317" i="5"/>
  <c r="N317" i="5"/>
  <c r="Q316" i="5"/>
  <c r="N316" i="5"/>
  <c r="Q315" i="5"/>
  <c r="N315" i="5"/>
  <c r="Q314" i="5"/>
  <c r="N314" i="5"/>
  <c r="Q313" i="5"/>
  <c r="N313" i="5"/>
  <c r="Q312" i="5"/>
  <c r="N312" i="5"/>
  <c r="Q311" i="5"/>
  <c r="N311" i="5"/>
  <c r="Q310" i="5"/>
  <c r="N310" i="5"/>
  <c r="Q309" i="5"/>
  <c r="N309" i="5"/>
  <c r="Q308" i="5"/>
  <c r="N308" i="5"/>
  <c r="Q307" i="5"/>
  <c r="N307" i="5"/>
  <c r="Q306" i="5"/>
  <c r="N306" i="5"/>
  <c r="Q305" i="5"/>
  <c r="N305" i="5"/>
  <c r="Q304" i="5"/>
  <c r="N304" i="5"/>
  <c r="Q303" i="5"/>
  <c r="N303" i="5"/>
  <c r="Q302" i="5"/>
  <c r="N302" i="5"/>
  <c r="Q301" i="5"/>
  <c r="N301" i="5"/>
  <c r="Q300" i="5"/>
  <c r="N300" i="5"/>
  <c r="Q299" i="5"/>
  <c r="N299" i="5"/>
  <c r="Q298" i="5"/>
  <c r="N298" i="5"/>
  <c r="Q297" i="5"/>
  <c r="N297" i="5"/>
  <c r="Q296" i="5"/>
  <c r="N296" i="5"/>
  <c r="Q295" i="5"/>
  <c r="N295" i="5"/>
  <c r="Q294" i="5"/>
  <c r="N294" i="5"/>
  <c r="Q293" i="5"/>
  <c r="N293" i="5"/>
  <c r="Q292" i="5"/>
  <c r="N292" i="5"/>
  <c r="Q291" i="5"/>
  <c r="N291" i="5"/>
  <c r="Q290" i="5"/>
  <c r="N290" i="5"/>
  <c r="Q289" i="5"/>
  <c r="N289" i="5"/>
  <c r="Q288" i="5"/>
  <c r="N288" i="5"/>
  <c r="Q287" i="5"/>
  <c r="N287" i="5"/>
  <c r="Q286" i="5"/>
  <c r="N286" i="5"/>
  <c r="Q285" i="5"/>
  <c r="N285" i="5"/>
  <c r="Q284" i="5"/>
  <c r="N284" i="5"/>
  <c r="Q283" i="5"/>
  <c r="N283" i="5"/>
  <c r="Q282" i="5"/>
  <c r="N282" i="5"/>
  <c r="Q281" i="5"/>
  <c r="N281" i="5"/>
  <c r="Q280" i="5"/>
  <c r="N280" i="5"/>
  <c r="Q279" i="5"/>
  <c r="N279" i="5"/>
  <c r="Q278" i="5"/>
  <c r="N278" i="5"/>
  <c r="Q277" i="5"/>
  <c r="N277" i="5"/>
  <c r="Q276" i="5"/>
  <c r="N276" i="5"/>
  <c r="Q275" i="5"/>
  <c r="N275" i="5"/>
  <c r="Q274" i="5"/>
  <c r="N274" i="5"/>
  <c r="Q273" i="5"/>
  <c r="N273" i="5"/>
  <c r="Q272" i="5"/>
  <c r="N272" i="5"/>
  <c r="Q271" i="5"/>
  <c r="N271" i="5"/>
  <c r="Q270" i="5"/>
  <c r="N270" i="5"/>
  <c r="Q269" i="5"/>
  <c r="N269" i="5"/>
  <c r="Q268" i="5"/>
  <c r="N268" i="5"/>
  <c r="Q267" i="5"/>
  <c r="N267" i="5"/>
  <c r="Q266" i="5"/>
  <c r="N266" i="5"/>
  <c r="Q265" i="5"/>
  <c r="N265" i="5"/>
  <c r="Q264" i="5"/>
  <c r="N264" i="5"/>
  <c r="Q263" i="5"/>
  <c r="N263" i="5"/>
  <c r="Q262" i="5"/>
  <c r="N262" i="5"/>
  <c r="Q261" i="5"/>
  <c r="N261" i="5"/>
  <c r="Q260" i="5"/>
  <c r="N260" i="5"/>
  <c r="Q259" i="5"/>
  <c r="N259" i="5"/>
  <c r="Q258" i="5"/>
  <c r="N258" i="5"/>
  <c r="Q257" i="5"/>
  <c r="N257" i="5"/>
  <c r="Q256" i="5"/>
  <c r="N256" i="5"/>
  <c r="Q255" i="5"/>
  <c r="N255" i="5"/>
  <c r="Q254" i="5"/>
  <c r="N254" i="5"/>
  <c r="Q253" i="5"/>
  <c r="N253" i="5"/>
  <c r="Q252" i="5"/>
  <c r="N252" i="5"/>
  <c r="Q251" i="5"/>
  <c r="N251" i="5"/>
  <c r="Q250" i="5"/>
  <c r="N250" i="5"/>
  <c r="Q249" i="5"/>
  <c r="N249" i="5"/>
  <c r="Q248" i="5"/>
  <c r="N248" i="5"/>
  <c r="Q247" i="5"/>
  <c r="N247" i="5"/>
  <c r="Q246" i="5"/>
  <c r="N246" i="5"/>
  <c r="AF25" i="11" l="1"/>
  <c r="AF24" i="11"/>
  <c r="AF15" i="11"/>
  <c r="I1" i="2"/>
  <c r="A351" i="5" l="1"/>
  <c r="A352" i="5"/>
  <c r="A353" i="5"/>
  <c r="A354" i="5"/>
  <c r="A355" i="5"/>
  <c r="A356" i="5"/>
  <c r="A357" i="5"/>
  <c r="A358" i="5"/>
  <c r="A359" i="5"/>
  <c r="A2" i="6" l="1"/>
  <c r="P2" i="6"/>
  <c r="Q2" i="6"/>
  <c r="P3" i="6"/>
  <c r="Q3" i="6"/>
  <c r="P4" i="6"/>
  <c r="Q4" i="6"/>
  <c r="P5" i="6"/>
  <c r="Q5" i="6"/>
  <c r="P6" i="6"/>
  <c r="Q6" i="6"/>
  <c r="P7" i="6"/>
  <c r="Q7" i="6"/>
  <c r="P8" i="6"/>
  <c r="Q8" i="6"/>
  <c r="P9" i="6"/>
  <c r="Q9" i="6"/>
  <c r="P10" i="6"/>
  <c r="Q10" i="6"/>
  <c r="B2" i="6" l="1"/>
  <c r="N4" i="5"/>
  <c r="N5" i="5"/>
  <c r="N6" i="5"/>
  <c r="N7" i="5"/>
  <c r="N8"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3"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2" i="5"/>
  <c r="N93" i="5"/>
  <c r="N94" i="5"/>
  <c r="N95" i="5"/>
  <c r="N96" i="5"/>
  <c r="N97" i="5"/>
  <c r="N98" i="5"/>
  <c r="N99" i="5"/>
  <c r="N100" i="5"/>
  <c r="N101" i="5"/>
  <c r="N102" i="5"/>
  <c r="N103" i="5"/>
  <c r="N104" i="5"/>
  <c r="N105" i="5"/>
  <c r="N106" i="5"/>
  <c r="N107" i="5"/>
  <c r="N108" i="5"/>
  <c r="N109" i="5"/>
  <c r="N110" i="5"/>
  <c r="N111" i="5"/>
  <c r="N112" i="5"/>
  <c r="N113" i="5"/>
  <c r="N114" i="5"/>
  <c r="N115" i="5"/>
  <c r="N116" i="5"/>
  <c r="N117" i="5"/>
  <c r="N118" i="5"/>
  <c r="N119" i="5"/>
  <c r="N120" i="5"/>
  <c r="N121" i="5"/>
  <c r="N122" i="5"/>
  <c r="N123" i="5"/>
  <c r="N124" i="5"/>
  <c r="N125" i="5"/>
  <c r="N126" i="5"/>
  <c r="N127" i="5"/>
  <c r="N128" i="5"/>
  <c r="N129" i="5"/>
  <c r="N130" i="5"/>
  <c r="N131" i="5"/>
  <c r="N132" i="5"/>
  <c r="N133" i="5"/>
  <c r="N134" i="5"/>
  <c r="N135" i="5"/>
  <c r="N136" i="5"/>
  <c r="N137" i="5"/>
  <c r="N138" i="5"/>
  <c r="N139" i="5"/>
  <c r="N140" i="5"/>
  <c r="N141" i="5"/>
  <c r="N142" i="5"/>
  <c r="N143" i="5"/>
  <c r="N144" i="5"/>
  <c r="N145" i="5"/>
  <c r="N146" i="5"/>
  <c r="N147" i="5"/>
  <c r="N148" i="5"/>
  <c r="N149" i="5"/>
  <c r="N150" i="5"/>
  <c r="N151" i="5"/>
  <c r="N152" i="5"/>
  <c r="N153" i="5"/>
  <c r="N154" i="5"/>
  <c r="N155" i="5"/>
  <c r="N156" i="5"/>
  <c r="N157" i="5"/>
  <c r="N158" i="5"/>
  <c r="N159" i="5"/>
  <c r="N160" i="5"/>
  <c r="N161" i="5"/>
  <c r="N162" i="5"/>
  <c r="N163" i="5"/>
  <c r="N164" i="5"/>
  <c r="N165" i="5"/>
  <c r="N166" i="5"/>
  <c r="N167" i="5"/>
  <c r="N168" i="5"/>
  <c r="N169" i="5"/>
  <c r="N170" i="5"/>
  <c r="N171" i="5"/>
  <c r="N172" i="5"/>
  <c r="N173" i="5"/>
  <c r="N174" i="5"/>
  <c r="N175" i="5"/>
  <c r="N176" i="5"/>
  <c r="N177" i="5"/>
  <c r="N178" i="5"/>
  <c r="N179" i="5"/>
  <c r="N180" i="5"/>
  <c r="N181" i="5"/>
  <c r="N182" i="5"/>
  <c r="N183" i="5"/>
  <c r="N184" i="5"/>
  <c r="N185" i="5"/>
  <c r="N186" i="5"/>
  <c r="N187" i="5"/>
  <c r="N188" i="5"/>
  <c r="N189" i="5"/>
  <c r="N190" i="5"/>
  <c r="N191" i="5"/>
  <c r="N192" i="5"/>
  <c r="N193" i="5"/>
  <c r="N194" i="5"/>
  <c r="N195" i="5"/>
  <c r="N196" i="5"/>
  <c r="N197" i="5"/>
  <c r="N198" i="5"/>
  <c r="N199" i="5"/>
  <c r="N200" i="5"/>
  <c r="N201" i="5"/>
  <c r="N202" i="5"/>
  <c r="N203" i="5"/>
  <c r="N204" i="5"/>
  <c r="N205" i="5"/>
  <c r="N206" i="5"/>
  <c r="N207" i="5"/>
  <c r="N208" i="5"/>
  <c r="N209" i="5"/>
  <c r="N210" i="5"/>
  <c r="N211" i="5"/>
  <c r="N212" i="5"/>
  <c r="N213" i="5"/>
  <c r="N214" i="5"/>
  <c r="N215" i="5"/>
  <c r="N216" i="5"/>
  <c r="N217" i="5"/>
  <c r="N218" i="5"/>
  <c r="N219" i="5"/>
  <c r="N220" i="5"/>
  <c r="N221" i="5"/>
  <c r="N222" i="5"/>
  <c r="N223" i="5"/>
  <c r="N224" i="5"/>
  <c r="N225" i="5"/>
  <c r="N226" i="5"/>
  <c r="N227" i="5"/>
  <c r="N228" i="5"/>
  <c r="N229" i="5"/>
  <c r="N230" i="5"/>
  <c r="N231" i="5"/>
  <c r="N232" i="5"/>
  <c r="N233" i="5"/>
  <c r="N234" i="5"/>
  <c r="N235" i="5"/>
  <c r="N236" i="5"/>
  <c r="N237" i="5"/>
  <c r="N238" i="5"/>
  <c r="N239" i="5"/>
  <c r="N240" i="5"/>
  <c r="N241" i="5"/>
  <c r="N242" i="5"/>
  <c r="N243" i="5"/>
  <c r="N244" i="5"/>
  <c r="N245" i="5"/>
  <c r="N3" i="5" l="1"/>
  <c r="A301" i="5" l="1"/>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Q245" i="5"/>
  <c r="Q244" i="5"/>
  <c r="Q243" i="5"/>
  <c r="Q242" i="5"/>
  <c r="Q241" i="5"/>
  <c r="Q240" i="5"/>
  <c r="Q239" i="5"/>
  <c r="Q238" i="5"/>
  <c r="Q237" i="5"/>
  <c r="Q236" i="5"/>
  <c r="Q235" i="5"/>
  <c r="Q234" i="5"/>
  <c r="Q233" i="5"/>
  <c r="Q232" i="5"/>
  <c r="Q231" i="5"/>
  <c r="Q230" i="5"/>
  <c r="Q229" i="5"/>
  <c r="Q228" i="5"/>
  <c r="Q227" i="5"/>
  <c r="Q226" i="5"/>
  <c r="Q225" i="5"/>
  <c r="Q224" i="5"/>
  <c r="Q223" i="5"/>
  <c r="Q222" i="5"/>
  <c r="Q221" i="5"/>
  <c r="Q220" i="5"/>
  <c r="Q219" i="5"/>
  <c r="Q218" i="5"/>
  <c r="Q217" i="5"/>
  <c r="Q216" i="5"/>
  <c r="Q215" i="5"/>
  <c r="Q214" i="5"/>
  <c r="Q213" i="5"/>
  <c r="Q212" i="5"/>
  <c r="Q211" i="5"/>
  <c r="Q210" i="5"/>
  <c r="Q209" i="5"/>
  <c r="Q208" i="5"/>
  <c r="Q207" i="5"/>
  <c r="Q206" i="5"/>
  <c r="Q205" i="5"/>
  <c r="Q204" i="5"/>
  <c r="Q203" i="5"/>
  <c r="Q202" i="5"/>
  <c r="Q201" i="5"/>
  <c r="Q200" i="5"/>
  <c r="Q199" i="5"/>
  <c r="Q198" i="5"/>
  <c r="Q197" i="5"/>
  <c r="Q196" i="5"/>
  <c r="Q195" i="5"/>
  <c r="Q194" i="5"/>
  <c r="Q193" i="5"/>
  <c r="Q192" i="5"/>
  <c r="Q191" i="5"/>
  <c r="Q190" i="5"/>
  <c r="Q189" i="5"/>
  <c r="Q188" i="5"/>
  <c r="Q187" i="5"/>
  <c r="Q186" i="5"/>
  <c r="Q185" i="5"/>
  <c r="Q184" i="5"/>
  <c r="Q183" i="5"/>
  <c r="Q182" i="5"/>
  <c r="Q181" i="5"/>
  <c r="Q180" i="5"/>
  <c r="Q179" i="5"/>
  <c r="Q178" i="5"/>
  <c r="Q177" i="5"/>
  <c r="Q176" i="5"/>
  <c r="Q175" i="5"/>
  <c r="Q174" i="5"/>
  <c r="Q173" i="5"/>
  <c r="Q172" i="5"/>
  <c r="Q171" i="5"/>
  <c r="Q170" i="5"/>
  <c r="Q169" i="5"/>
  <c r="Q168" i="5"/>
  <c r="Q167" i="5"/>
  <c r="Q166" i="5"/>
  <c r="Q165" i="5"/>
  <c r="Q164" i="5"/>
  <c r="Q163" i="5"/>
  <c r="Q162" i="5"/>
  <c r="Q161" i="5"/>
  <c r="Q160" i="5"/>
  <c r="Q159" i="5"/>
  <c r="Q158" i="5"/>
  <c r="Q157" i="5"/>
  <c r="Q156" i="5"/>
  <c r="Q155" i="5"/>
  <c r="Q154" i="5"/>
  <c r="Q153" i="5"/>
  <c r="Q152" i="5"/>
  <c r="Q151" i="5"/>
  <c r="Q150" i="5"/>
  <c r="Q149" i="5"/>
  <c r="Q148" i="5"/>
  <c r="Q147" i="5"/>
  <c r="Q146" i="5"/>
  <c r="Q145" i="5"/>
  <c r="Q144" i="5"/>
  <c r="Q143" i="5"/>
  <c r="Q142" i="5"/>
  <c r="Q141" i="5"/>
  <c r="Q140" i="5"/>
  <c r="Q139" i="5"/>
  <c r="Q138" i="5"/>
  <c r="Q137" i="5"/>
  <c r="Q136" i="5"/>
  <c r="Q135" i="5"/>
  <c r="Q134" i="5"/>
  <c r="Q133" i="5"/>
  <c r="Q132" i="5"/>
  <c r="Q131" i="5"/>
  <c r="Q130" i="5"/>
  <c r="Q129" i="5"/>
  <c r="Q128" i="5"/>
  <c r="Q127" i="5"/>
  <c r="Q126" i="5"/>
  <c r="Q125" i="5"/>
  <c r="Q124" i="5"/>
  <c r="Q123" i="5"/>
  <c r="Q122" i="5"/>
  <c r="Q121" i="5"/>
  <c r="Q120" i="5"/>
  <c r="Q119" i="5"/>
  <c r="Q118" i="5"/>
  <c r="Q117" i="5"/>
  <c r="Q116" i="5"/>
  <c r="Q115" i="5"/>
  <c r="Q114" i="5"/>
  <c r="Q113" i="5"/>
  <c r="Q112" i="5"/>
  <c r="Q111" i="5"/>
  <c r="Q110" i="5"/>
  <c r="Q109" i="5"/>
  <c r="Q108" i="5"/>
  <c r="Q107" i="5"/>
  <c r="Q106" i="5"/>
  <c r="Q105" i="5"/>
  <c r="Q104" i="5"/>
  <c r="Q103" i="5"/>
  <c r="Q102" i="5"/>
  <c r="Q101" i="5"/>
  <c r="Q100" i="5"/>
  <c r="Q99" i="5"/>
  <c r="Q98" i="5"/>
  <c r="Q97" i="5"/>
  <c r="Q96" i="5"/>
  <c r="Q95" i="5"/>
  <c r="Q94" i="5"/>
  <c r="Q93" i="5"/>
  <c r="Q92" i="5"/>
  <c r="Q91" i="5"/>
  <c r="Q90" i="5"/>
  <c r="Q89" i="5"/>
  <c r="Q88" i="5"/>
  <c r="Q87" i="5"/>
  <c r="Q86" i="5"/>
  <c r="Q85" i="5"/>
  <c r="Q84" i="5"/>
  <c r="Q83" i="5"/>
  <c r="Q82" i="5"/>
  <c r="Q81" i="5"/>
  <c r="Q80" i="5"/>
  <c r="Q79" i="5"/>
  <c r="Q78" i="5"/>
  <c r="Q77" i="5"/>
  <c r="Q76" i="5"/>
  <c r="Q75" i="5"/>
  <c r="Q74" i="5"/>
  <c r="Q73" i="5"/>
  <c r="Q72" i="5"/>
  <c r="Q71" i="5"/>
  <c r="Q70" i="5"/>
  <c r="Q69" i="5"/>
  <c r="Q68" i="5"/>
  <c r="Q67" i="5"/>
  <c r="Q66" i="5"/>
  <c r="Q65" i="5"/>
  <c r="Q64" i="5"/>
  <c r="Q63" i="5"/>
  <c r="Q62" i="5"/>
  <c r="Q61" i="5"/>
  <c r="Q60" i="5"/>
  <c r="Q59" i="5"/>
  <c r="Q58" i="5"/>
  <c r="Q57" i="5"/>
  <c r="Q56" i="5"/>
  <c r="Q55" i="5"/>
  <c r="Q54" i="5"/>
  <c r="Q53" i="5"/>
  <c r="Q52" i="5"/>
  <c r="Q51" i="5"/>
  <c r="Q50" i="5"/>
  <c r="Q49" i="5"/>
  <c r="Q48" i="5"/>
  <c r="Q47" i="5"/>
  <c r="Q46" i="5"/>
  <c r="Q45" i="5"/>
  <c r="Q44" i="5"/>
  <c r="Q43" i="5"/>
  <c r="Q42" i="5"/>
  <c r="Q41" i="5"/>
  <c r="Q40" i="5"/>
  <c r="Q39" i="5"/>
  <c r="Q38" i="5"/>
  <c r="Q37" i="5"/>
  <c r="Q36" i="5"/>
  <c r="Q35" i="5"/>
  <c r="Q34" i="5"/>
  <c r="Q33" i="5"/>
  <c r="Q32" i="5"/>
  <c r="Q31" i="5"/>
  <c r="Q30" i="5"/>
  <c r="Q29" i="5"/>
  <c r="Q28" i="5"/>
  <c r="Q27" i="5"/>
  <c r="Q26" i="5"/>
  <c r="Q25" i="5"/>
  <c r="Q24" i="5"/>
  <c r="Q23" i="5"/>
  <c r="Q22" i="5"/>
  <c r="Q21" i="5"/>
  <c r="Q20" i="5"/>
  <c r="Q19" i="5"/>
  <c r="Q18" i="5"/>
  <c r="Q17" i="5"/>
  <c r="Q16" i="5"/>
  <c r="Q15" i="5"/>
  <c r="Q14" i="5"/>
  <c r="Q13" i="5"/>
  <c r="Q12" i="5"/>
  <c r="Q11" i="5"/>
  <c r="Q10" i="5"/>
  <c r="Q9" i="5"/>
  <c r="Q8" i="5"/>
  <c r="Q7" i="5"/>
  <c r="Q6" i="5"/>
  <c r="Q5" i="5"/>
  <c r="Q4" i="5"/>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 i="6"/>
  <c r="A6" i="6"/>
  <c r="A5" i="6"/>
  <c r="A4" i="6"/>
  <c r="A3" i="6"/>
  <c r="B132" i="6" l="1"/>
  <c r="B206" i="6"/>
  <c r="B348" i="6"/>
  <c r="B292" i="6"/>
  <c r="B220" i="6"/>
  <c r="B116" i="6"/>
  <c r="B222" i="6"/>
  <c r="B184" i="6"/>
  <c r="B344" i="6"/>
  <c r="B134" i="6"/>
  <c r="B275" i="6"/>
  <c r="B263" i="6"/>
  <c r="B165" i="6"/>
  <c r="B139" i="6"/>
  <c r="B342" i="6"/>
  <c r="B231" i="6"/>
  <c r="B217" i="6"/>
  <c r="B151" i="6"/>
  <c r="B330" i="6"/>
  <c r="B243" i="6"/>
  <c r="B353" i="6"/>
  <c r="B357" i="6"/>
  <c r="B375" i="6"/>
  <c r="B246" i="6"/>
  <c r="B199" i="6"/>
  <c r="B373" i="6"/>
  <c r="B381" i="6"/>
  <c r="B258" i="6"/>
  <c r="B173" i="6"/>
  <c r="B187" i="6"/>
  <c r="B169" i="6"/>
  <c r="B210" i="6"/>
  <c r="B157" i="6"/>
  <c r="B171" i="6"/>
  <c r="B218" i="6"/>
  <c r="B316" i="6"/>
  <c r="B230" i="6"/>
  <c r="B133" i="6"/>
  <c r="B326" i="6"/>
  <c r="B155" i="6"/>
  <c r="B320" i="6"/>
  <c r="B224" i="6"/>
  <c r="B254" i="6"/>
  <c r="B364" i="6"/>
  <c r="B108" i="6"/>
  <c r="B236" i="6"/>
  <c r="B180" i="6"/>
  <c r="B270" i="6"/>
  <c r="B200" i="6"/>
  <c r="B360" i="6"/>
  <c r="B130" i="6"/>
  <c r="B147" i="6"/>
  <c r="B257" i="6"/>
  <c r="B104" i="6"/>
  <c r="B298" i="6"/>
  <c r="B143" i="6"/>
  <c r="B103" i="6"/>
  <c r="B277" i="6"/>
  <c r="B283" i="6"/>
  <c r="B114" i="6"/>
  <c r="B115" i="6"/>
  <c r="B225" i="6"/>
  <c r="B162" i="6"/>
  <c r="B194" i="6"/>
  <c r="B329" i="6"/>
  <c r="B335" i="6"/>
  <c r="B117" i="6"/>
  <c r="B327" i="6"/>
  <c r="B102" i="6"/>
  <c r="B343" i="6"/>
  <c r="B271" i="6"/>
  <c r="B273" i="6"/>
  <c r="B338" i="6"/>
  <c r="B311" i="6"/>
  <c r="B223" i="6"/>
  <c r="B307" i="6"/>
  <c r="B186" i="6"/>
  <c r="B266" i="6"/>
  <c r="B244" i="6"/>
  <c r="B293" i="6"/>
  <c r="B377" i="6"/>
  <c r="B301" i="6"/>
  <c r="B336" i="6"/>
  <c r="B240" i="6"/>
  <c r="B350" i="6"/>
  <c r="B190" i="6"/>
  <c r="B124" i="6"/>
  <c r="B252" i="6"/>
  <c r="B228" i="6"/>
  <c r="B366" i="6"/>
  <c r="B216" i="6"/>
  <c r="B376" i="6"/>
  <c r="B170" i="6"/>
  <c r="B121" i="6"/>
  <c r="B129" i="6"/>
  <c r="B179" i="6"/>
  <c r="B378" i="6"/>
  <c r="B259" i="6"/>
  <c r="B369" i="6"/>
  <c r="B149" i="6"/>
  <c r="B138" i="6"/>
  <c r="B192" i="6"/>
  <c r="B371" i="6"/>
  <c r="B303" i="6"/>
  <c r="B118" i="6"/>
  <c r="B282" i="6"/>
  <c r="B227" i="6"/>
  <c r="B337" i="6"/>
  <c r="B262" i="6"/>
  <c r="B309" i="6"/>
  <c r="B198" i="6"/>
  <c r="B183" i="6"/>
  <c r="B101" i="6"/>
  <c r="B361" i="6"/>
  <c r="B166" i="6"/>
  <c r="B167" i="6"/>
  <c r="B341" i="6"/>
  <c r="B135" i="6"/>
  <c r="B291" i="6"/>
  <c r="B305" i="6"/>
  <c r="B204" i="6"/>
  <c r="B239" i="6"/>
  <c r="B250" i="6"/>
  <c r="B319" i="6"/>
  <c r="B285" i="6"/>
  <c r="B352" i="6"/>
  <c r="B256" i="6"/>
  <c r="B164" i="6"/>
  <c r="B286" i="6"/>
  <c r="B140" i="6"/>
  <c r="B268" i="6"/>
  <c r="B276" i="6"/>
  <c r="B212" i="6"/>
  <c r="B232" i="6"/>
  <c r="B110" i="6"/>
  <c r="B322" i="6"/>
  <c r="B365" i="6"/>
  <c r="B379" i="6"/>
  <c r="B153" i="6"/>
  <c r="B122" i="6"/>
  <c r="B131" i="6"/>
  <c r="B241" i="6"/>
  <c r="B261" i="6"/>
  <c r="B242" i="6"/>
  <c r="B226" i="6"/>
  <c r="B333" i="6"/>
  <c r="B347" i="6"/>
  <c r="B141" i="6"/>
  <c r="B106" i="6"/>
  <c r="B351" i="6"/>
  <c r="B209" i="6"/>
  <c r="B290" i="6"/>
  <c r="B358" i="6"/>
  <c r="B281" i="6"/>
  <c r="B191" i="6"/>
  <c r="B374" i="6"/>
  <c r="B310" i="6"/>
  <c r="B185" i="6"/>
  <c r="B233" i="6"/>
  <c r="B213" i="6"/>
  <c r="B267" i="6"/>
  <c r="B321" i="6"/>
  <c r="B177" i="6"/>
  <c r="B312" i="6"/>
  <c r="B279" i="6"/>
  <c r="B383" i="6"/>
  <c r="B154" i="6"/>
  <c r="B299" i="6"/>
  <c r="B368" i="6"/>
  <c r="B272" i="6"/>
  <c r="B356" i="6"/>
  <c r="B334" i="6"/>
  <c r="B156" i="6"/>
  <c r="B332" i="6"/>
  <c r="B324" i="6"/>
  <c r="B260" i="6"/>
  <c r="B248" i="6"/>
  <c r="B238" i="6"/>
  <c r="B120" i="6"/>
  <c r="B237" i="6"/>
  <c r="B251" i="6"/>
  <c r="B175" i="6"/>
  <c r="B146" i="6"/>
  <c r="B105" i="6"/>
  <c r="B113" i="6"/>
  <c r="B245" i="6"/>
  <c r="B253" i="6"/>
  <c r="B346" i="6"/>
  <c r="B205" i="6"/>
  <c r="B219" i="6"/>
  <c r="B297" i="6"/>
  <c r="B160" i="6"/>
  <c r="B355" i="6"/>
  <c r="B255" i="6"/>
  <c r="B269" i="6"/>
  <c r="B234" i="6"/>
  <c r="B211" i="6"/>
  <c r="B195" i="6"/>
  <c r="B168" i="6"/>
  <c r="B119" i="6"/>
  <c r="B107" i="6"/>
  <c r="B150" i="6"/>
  <c r="B144" i="6"/>
  <c r="B126" i="6"/>
  <c r="B288" i="6"/>
  <c r="B284" i="6"/>
  <c r="B382" i="6"/>
  <c r="B172" i="6"/>
  <c r="B380" i="6"/>
  <c r="B372" i="6"/>
  <c r="B308" i="6"/>
  <c r="B264" i="6"/>
  <c r="B196" i="6"/>
  <c r="B278" i="6"/>
  <c r="B109" i="6"/>
  <c r="B123" i="6"/>
  <c r="B370" i="6"/>
  <c r="B274" i="6"/>
  <c r="B349" i="6"/>
  <c r="B363" i="6"/>
  <c r="B229" i="6"/>
  <c r="B145" i="6"/>
  <c r="B182" i="6"/>
  <c r="B249" i="6"/>
  <c r="B367" i="6"/>
  <c r="B214" i="6"/>
  <c r="B178" i="6"/>
  <c r="B317" i="6"/>
  <c r="B331" i="6"/>
  <c r="B161" i="6"/>
  <c r="B362" i="6"/>
  <c r="B159" i="6"/>
  <c r="B193" i="6"/>
  <c r="B289" i="6"/>
  <c r="B314" i="6"/>
  <c r="B111" i="6"/>
  <c r="B137" i="6"/>
  <c r="B328" i="6"/>
  <c r="B345" i="6"/>
  <c r="B125" i="6"/>
  <c r="B315" i="6"/>
  <c r="B174" i="6"/>
  <c r="B304" i="6"/>
  <c r="B300" i="6"/>
  <c r="B148" i="6"/>
  <c r="B188" i="6"/>
  <c r="B158" i="6"/>
  <c r="B280" i="6"/>
  <c r="B152" i="6"/>
  <c r="B296" i="6"/>
  <c r="B340" i="6"/>
  <c r="B202" i="6"/>
  <c r="B247" i="6"/>
  <c r="B265" i="6"/>
  <c r="B163" i="6"/>
  <c r="B112" i="6"/>
  <c r="B221" i="6"/>
  <c r="B235" i="6"/>
  <c r="B176" i="6"/>
  <c r="B181" i="6"/>
  <c r="B294" i="6"/>
  <c r="B215" i="6"/>
  <c r="B359" i="6"/>
  <c r="B287" i="6"/>
  <c r="B306" i="6"/>
  <c r="B189" i="6"/>
  <c r="B203" i="6"/>
  <c r="B197" i="6"/>
  <c r="B136" i="6"/>
  <c r="B339" i="6"/>
  <c r="B207" i="6"/>
  <c r="B325" i="6"/>
  <c r="B128" i="6"/>
  <c r="B323" i="6"/>
  <c r="B127" i="6"/>
  <c r="B295" i="6"/>
  <c r="B318" i="6"/>
  <c r="B142" i="6"/>
  <c r="B302" i="6"/>
  <c r="B354" i="6"/>
  <c r="B313" i="6"/>
  <c r="B201" i="6"/>
  <c r="B208" i="6"/>
  <c r="B85" i="6"/>
  <c r="B77" i="6"/>
  <c r="B74" i="6"/>
  <c r="B78" i="6"/>
  <c r="B79" i="6"/>
  <c r="B81" i="6"/>
  <c r="B89" i="6"/>
  <c r="B82" i="6"/>
  <c r="B75" i="6"/>
  <c r="B83" i="6"/>
  <c r="B76" i="6"/>
  <c r="B84" i="6"/>
  <c r="B92" i="6"/>
  <c r="B100" i="6"/>
  <c r="B93" i="6"/>
  <c r="B86" i="6"/>
  <c r="B94" i="6"/>
  <c r="B87" i="6"/>
  <c r="B95" i="6"/>
  <c r="B80" i="6"/>
  <c r="B88" i="6"/>
  <c r="B96" i="6"/>
  <c r="B97" i="6"/>
  <c r="B90" i="6"/>
  <c r="B98" i="6"/>
  <c r="B91" i="6"/>
  <c r="B99" i="6"/>
  <c r="B6" i="6"/>
  <c r="B12" i="6"/>
  <c r="B20" i="6"/>
  <c r="B28" i="6"/>
  <c r="B36" i="6"/>
  <c r="B44" i="6"/>
  <c r="B52" i="6"/>
  <c r="B60" i="6"/>
  <c r="B68" i="6"/>
  <c r="B9" i="6"/>
  <c r="B13" i="6"/>
  <c r="B21" i="6"/>
  <c r="B29" i="6"/>
  <c r="B37" i="6"/>
  <c r="B45" i="6"/>
  <c r="B53" i="6"/>
  <c r="B61" i="6"/>
  <c r="B69" i="6"/>
  <c r="B5" i="6"/>
  <c r="B3" i="6"/>
  <c r="B4" i="6"/>
  <c r="B14" i="6"/>
  <c r="B22" i="6"/>
  <c r="B30" i="6"/>
  <c r="B38" i="6"/>
  <c r="B46" i="6"/>
  <c r="B54" i="6"/>
  <c r="B62" i="6"/>
  <c r="B70" i="6"/>
  <c r="B7" i="6"/>
  <c r="B15" i="6"/>
  <c r="B23" i="6"/>
  <c r="B31" i="6"/>
  <c r="B39" i="6"/>
  <c r="B47" i="6"/>
  <c r="B55" i="6"/>
  <c r="B63" i="6"/>
  <c r="B71" i="6"/>
  <c r="B10" i="6"/>
  <c r="B16" i="6"/>
  <c r="B24" i="6"/>
  <c r="B32" i="6"/>
  <c r="B40" i="6"/>
  <c r="B48" i="6"/>
  <c r="B56" i="6"/>
  <c r="B64" i="6"/>
  <c r="B72" i="6"/>
  <c r="B17" i="6"/>
  <c r="B25" i="6"/>
  <c r="B33" i="6"/>
  <c r="B41" i="6"/>
  <c r="B49" i="6"/>
  <c r="B57" i="6"/>
  <c r="B65" i="6"/>
  <c r="B73" i="6"/>
  <c r="B8" i="6"/>
  <c r="B18" i="6"/>
  <c r="B26" i="6"/>
  <c r="B34" i="6"/>
  <c r="B42" i="6"/>
  <c r="B50" i="6"/>
  <c r="B58" i="6"/>
  <c r="B66" i="6"/>
  <c r="B11" i="6"/>
  <c r="B19" i="6"/>
  <c r="B27" i="6"/>
  <c r="B35" i="6"/>
  <c r="B43" i="6"/>
  <c r="B51" i="6"/>
  <c r="B59" i="6"/>
  <c r="B67" i="6"/>
  <c r="A300" i="5" l="1"/>
  <c r="A13" i="5" l="1"/>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27" i="2" l="1"/>
  <c r="I28" i="2"/>
  <c r="I29" i="2"/>
  <c r="I30" i="2"/>
  <c r="I31" i="2"/>
  <c r="I32" i="2"/>
  <c r="I33" i="2"/>
  <c r="I34" i="2"/>
  <c r="I35" i="2"/>
  <c r="I36" i="2"/>
  <c r="I37" i="2"/>
  <c r="I38" i="2"/>
  <c r="I39" i="2"/>
  <c r="I40" i="2"/>
  <c r="I41" i="2"/>
  <c r="I42" i="2"/>
  <c r="I43" i="2"/>
  <c r="I44" i="2"/>
  <c r="I45" i="2"/>
  <c r="I46" i="2"/>
  <c r="I47" i="2"/>
  <c r="I48" i="2"/>
  <c r="I49" i="2"/>
  <c r="I50" i="2"/>
  <c r="I51" i="2"/>
  <c r="A4" i="5" l="1"/>
  <c r="A5" i="5"/>
  <c r="A6" i="5"/>
  <c r="A7" i="5"/>
  <c r="A8" i="5"/>
  <c r="A9" i="5"/>
  <c r="A10" i="5"/>
  <c r="A11" i="5"/>
  <c r="A12" i="5"/>
  <c r="A3" i="5"/>
  <c r="AD9" i="1" l="1"/>
  <c r="AD9" i="14"/>
  <c r="AD9" i="13"/>
  <c r="AC9" i="11"/>
  <c r="AA3" i="11" s="1"/>
  <c r="AL8" i="13" l="1"/>
  <c r="U10" i="13" s="1"/>
  <c r="AJ8" i="13"/>
  <c r="G10" i="13" s="1"/>
  <c r="AN8" i="13"/>
  <c r="AF8" i="13"/>
  <c r="K7" i="13" s="1"/>
  <c r="AH8" i="13"/>
  <c r="R8" i="13" s="1"/>
  <c r="AO8" i="13"/>
  <c r="AM8" i="13"/>
  <c r="M10" i="13" s="1"/>
  <c r="AE8" i="13"/>
  <c r="K6" i="13" s="1"/>
  <c r="O11" i="13" s="1"/>
  <c r="AG8" i="13"/>
  <c r="G8" i="13" s="1"/>
  <c r="AK8" i="13"/>
  <c r="AI8" i="13"/>
  <c r="AJ8" i="14"/>
  <c r="G10" i="14" s="1"/>
  <c r="AI8" i="14"/>
  <c r="AN8" i="14"/>
  <c r="AF8" i="14"/>
  <c r="K7" i="14" s="1"/>
  <c r="AM8" i="14"/>
  <c r="M10" i="14" s="1"/>
  <c r="AE8" i="14"/>
  <c r="K6" i="14" s="1"/>
  <c r="O11" i="14" s="1"/>
  <c r="AH8" i="14"/>
  <c r="R8" i="14" s="1"/>
  <c r="AG8" i="14"/>
  <c r="G8" i="14" s="1"/>
  <c r="AL8" i="14"/>
  <c r="U10" i="14" s="1"/>
  <c r="AK8" i="14"/>
  <c r="AO8" i="14"/>
  <c r="AO8" i="1"/>
  <c r="AE16" i="1" s="1"/>
  <c r="AN8" i="1"/>
  <c r="AM8" i="1"/>
  <c r="M10" i="1" s="1"/>
  <c r="AL8" i="1"/>
  <c r="U10" i="1" s="1"/>
  <c r="AK8" i="1"/>
  <c r="AJ8" i="1"/>
  <c r="G10" i="1" s="1"/>
  <c r="AI8" i="1"/>
  <c r="AH8" i="1"/>
  <c r="R8" i="1" s="1"/>
  <c r="AG8" i="1"/>
  <c r="G8" i="1" s="1"/>
  <c r="AF8" i="1"/>
  <c r="K7" i="1" s="1"/>
  <c r="AF8" i="11"/>
  <c r="G8" i="11" s="1"/>
  <c r="AL8" i="11"/>
  <c r="AM8" i="11"/>
  <c r="B3" i="11" s="1"/>
  <c r="AJ8" i="11"/>
  <c r="AE8" i="11"/>
  <c r="AD8" i="11"/>
  <c r="K6" i="11" s="1"/>
  <c r="AG8" i="11"/>
  <c r="AN8" i="11"/>
  <c r="AD52" i="11" s="1"/>
  <c r="AF52" i="11" s="1"/>
  <c r="AI8" i="11"/>
  <c r="AH8" i="11"/>
  <c r="AK8" i="11"/>
  <c r="AE8" i="1"/>
  <c r="K6" i="1" s="1"/>
  <c r="O11" i="1" s="1"/>
  <c r="J22" i="1" l="1"/>
  <c r="L22" i="1" s="1"/>
  <c r="O22" i="1" s="1"/>
  <c r="U22" i="1" s="1"/>
  <c r="J23" i="1"/>
  <c r="L23" i="1" s="1"/>
  <c r="O23" i="1" s="1"/>
  <c r="J25" i="1"/>
  <c r="L25" i="1" s="1"/>
  <c r="O25" i="1" s="1"/>
  <c r="J24" i="1"/>
  <c r="L24" i="1" s="1"/>
  <c r="O24" i="1" s="1"/>
  <c r="U24" i="1" s="1"/>
  <c r="J26" i="1"/>
  <c r="L26" i="1" s="1"/>
  <c r="O26" i="1" s="1"/>
  <c r="U26" i="1" s="1"/>
  <c r="J27" i="1"/>
  <c r="L27" i="1" s="1"/>
  <c r="O27" i="1" s="1"/>
  <c r="J19" i="1"/>
  <c r="L19" i="1" s="1"/>
  <c r="O19" i="1" s="1"/>
  <c r="U19" i="1" s="1"/>
  <c r="J17" i="1"/>
  <c r="L17" i="1" s="1"/>
  <c r="O17" i="1" s="1"/>
  <c r="U17" i="1" s="1"/>
  <c r="J18" i="1"/>
  <c r="L18" i="1" s="1"/>
  <c r="O18" i="1" s="1"/>
  <c r="U18" i="1" s="1"/>
  <c r="J21" i="1"/>
  <c r="L21" i="1" s="1"/>
  <c r="O21" i="1" s="1"/>
  <c r="U21" i="1" s="1"/>
  <c r="J16" i="1"/>
  <c r="L16" i="1" s="1"/>
  <c r="O16" i="1" s="1"/>
  <c r="U16" i="1" s="1"/>
  <c r="J20" i="1"/>
  <c r="L20" i="1" s="1"/>
  <c r="O20" i="1" s="1"/>
  <c r="U20" i="1" s="1"/>
  <c r="A16" i="13"/>
  <c r="AF16" i="13" s="1"/>
  <c r="U23" i="1"/>
  <c r="U25" i="1"/>
  <c r="U27" i="1"/>
  <c r="J26" i="13"/>
  <c r="L26" i="13" s="1"/>
  <c r="O26" i="13" s="1"/>
  <c r="J17" i="13"/>
  <c r="L17" i="13" s="1"/>
  <c r="O17" i="13" s="1"/>
  <c r="J25" i="13"/>
  <c r="L25" i="13" s="1"/>
  <c r="O25" i="13" s="1"/>
  <c r="J27" i="13"/>
  <c r="L27" i="13" s="1"/>
  <c r="O27" i="13" s="1"/>
  <c r="U27" i="13" s="1"/>
  <c r="AG27" i="13" s="1"/>
  <c r="J16" i="13"/>
  <c r="L16" i="13" s="1"/>
  <c r="O16" i="13" s="1"/>
  <c r="U16" i="13" s="1"/>
  <c r="J18" i="13"/>
  <c r="L18" i="13" s="1"/>
  <c r="O18" i="13" s="1"/>
  <c r="U18" i="13" s="1"/>
  <c r="AG18" i="13" s="1"/>
  <c r="J20" i="13"/>
  <c r="L20" i="13" s="1"/>
  <c r="O20" i="13" s="1"/>
  <c r="U20" i="13" s="1"/>
  <c r="J21" i="13"/>
  <c r="L21" i="13" s="1"/>
  <c r="O21" i="13" s="1"/>
  <c r="U21" i="13" s="1"/>
  <c r="J24" i="13"/>
  <c r="L24" i="13" s="1"/>
  <c r="O24" i="13" s="1"/>
  <c r="U24" i="13" s="1"/>
  <c r="AG24" i="13" s="1"/>
  <c r="J19" i="13"/>
  <c r="L19" i="13" s="1"/>
  <c r="O19" i="13" s="1"/>
  <c r="J22" i="13"/>
  <c r="L22" i="13" s="1"/>
  <c r="O22" i="13" s="1"/>
  <c r="U22" i="13" s="1"/>
  <c r="J23" i="13"/>
  <c r="L23" i="13" s="1"/>
  <c r="O23" i="13" s="1"/>
  <c r="U23" i="13" s="1"/>
  <c r="U17" i="13"/>
  <c r="AG17" i="13" s="1"/>
  <c r="U19" i="13"/>
  <c r="AG19" i="13" s="1"/>
  <c r="U25" i="13"/>
  <c r="AG25" i="13" s="1"/>
  <c r="U26" i="13"/>
  <c r="J16" i="14"/>
  <c r="L16" i="14" s="1"/>
  <c r="O16" i="14" s="1"/>
  <c r="U16" i="14" s="1"/>
  <c r="J18" i="14"/>
  <c r="L18" i="14" s="1"/>
  <c r="O18" i="14" s="1"/>
  <c r="U18" i="14" s="1"/>
  <c r="J17" i="14"/>
  <c r="L17" i="14" s="1"/>
  <c r="O17" i="14" s="1"/>
  <c r="U17" i="14" s="1"/>
  <c r="J19" i="14"/>
  <c r="L19" i="14" s="1"/>
  <c r="O19" i="14" s="1"/>
  <c r="U19" i="14" s="1"/>
  <c r="J20" i="14"/>
  <c r="L20" i="14" s="1"/>
  <c r="O20" i="14" s="1"/>
  <c r="U20" i="14" s="1"/>
  <c r="J24" i="14"/>
  <c r="L24" i="14" s="1"/>
  <c r="O24" i="14" s="1"/>
  <c r="U24" i="14" s="1"/>
  <c r="J25" i="14"/>
  <c r="L25" i="14" s="1"/>
  <c r="O25" i="14" s="1"/>
  <c r="U25" i="14" s="1"/>
  <c r="AG25" i="14" s="1"/>
  <c r="J27" i="14"/>
  <c r="L27" i="14" s="1"/>
  <c r="O27" i="14" s="1"/>
  <c r="U27" i="14" s="1"/>
  <c r="J21" i="14"/>
  <c r="L21" i="14" s="1"/>
  <c r="O21" i="14" s="1"/>
  <c r="U21" i="14" s="1"/>
  <c r="AG21" i="14" s="1"/>
  <c r="J22" i="14"/>
  <c r="L22" i="14" s="1"/>
  <c r="O22" i="14" s="1"/>
  <c r="U22" i="14" s="1"/>
  <c r="J23" i="14"/>
  <c r="L23" i="14" s="1"/>
  <c r="O23" i="14" s="1"/>
  <c r="U23" i="14" s="1"/>
  <c r="AG23" i="14" s="1"/>
  <c r="J26" i="14"/>
  <c r="L26" i="14" s="1"/>
  <c r="O26" i="14" s="1"/>
  <c r="U26" i="14" s="1"/>
  <c r="A22" i="13"/>
  <c r="AF22" i="13" s="1"/>
  <c r="A21" i="13"/>
  <c r="AF21" i="13" s="1"/>
  <c r="A23" i="13"/>
  <c r="AF23" i="13" s="1"/>
  <c r="A27" i="14"/>
  <c r="AF27" i="14" s="1"/>
  <c r="A18" i="14"/>
  <c r="AF18" i="14" s="1"/>
  <c r="A24" i="13"/>
  <c r="AF24" i="13" s="1"/>
  <c r="AE26" i="14"/>
  <c r="AE20" i="14"/>
  <c r="AE27" i="14"/>
  <c r="AE18" i="14"/>
  <c r="AE24" i="14"/>
  <c r="AE22" i="14"/>
  <c r="AE25" i="14"/>
  <c r="AE19" i="14"/>
  <c r="AE23" i="14"/>
  <c r="AE16" i="14"/>
  <c r="AE17" i="14"/>
  <c r="AE21" i="14"/>
  <c r="A19" i="14"/>
  <c r="AF19" i="14" s="1"/>
  <c r="A22" i="14"/>
  <c r="AF22" i="14" s="1"/>
  <c r="A23" i="14"/>
  <c r="AF23" i="14" s="1"/>
  <c r="A26" i="13"/>
  <c r="AF26" i="13" s="1"/>
  <c r="AE27" i="13"/>
  <c r="AE25" i="13"/>
  <c r="AE19" i="13"/>
  <c r="AE17" i="13"/>
  <c r="AE20" i="13"/>
  <c r="AE26" i="13"/>
  <c r="AE23" i="13"/>
  <c r="AE24" i="13"/>
  <c r="AE22" i="13"/>
  <c r="AE18" i="13"/>
  <c r="AE16" i="13"/>
  <c r="AE21" i="13"/>
  <c r="A16" i="14"/>
  <c r="AF16" i="14" s="1"/>
  <c r="A20" i="13"/>
  <c r="AF20" i="13" s="1"/>
  <c r="A17" i="14"/>
  <c r="AF17" i="14" s="1"/>
  <c r="A18" i="13"/>
  <c r="AF18" i="13" s="1"/>
  <c r="A24" i="14"/>
  <c r="AF24" i="14" s="1"/>
  <c r="A26" i="14"/>
  <c r="AF26" i="14" s="1"/>
  <c r="A27" i="13"/>
  <c r="AF27" i="13" s="1"/>
  <c r="A25" i="13"/>
  <c r="AF25" i="13" s="1"/>
  <c r="A21" i="14"/>
  <c r="AF21" i="14" s="1"/>
  <c r="A25" i="14"/>
  <c r="AF25" i="14" s="1"/>
  <c r="A17" i="13"/>
  <c r="AF17" i="13" s="1"/>
  <c r="A20" i="14"/>
  <c r="AF20" i="14" s="1"/>
  <c r="A19" i="13"/>
  <c r="AF19" i="13" s="1"/>
  <c r="A29" i="11"/>
  <c r="AE29" i="11" s="1"/>
  <c r="Y29" i="11" s="1"/>
  <c r="A22" i="11"/>
  <c r="AE22" i="11" s="1"/>
  <c r="Y22" i="11" s="1"/>
  <c r="A21" i="11"/>
  <c r="AE21" i="11" s="1"/>
  <c r="Y21" i="11" s="1"/>
  <c r="A61" i="11"/>
  <c r="AE61" i="11" s="1"/>
  <c r="Y61" i="11" s="1"/>
  <c r="A28" i="11"/>
  <c r="AE28" i="11" s="1"/>
  <c r="Y28" i="11" s="1"/>
  <c r="AD74" i="11"/>
  <c r="AF74" i="11" s="1"/>
  <c r="AD44" i="11"/>
  <c r="AF44" i="11" s="1"/>
  <c r="AD47" i="11"/>
  <c r="AF47" i="11" s="1"/>
  <c r="AD75" i="11"/>
  <c r="AF75" i="11" s="1"/>
  <c r="AD48" i="11"/>
  <c r="AF48" i="11" s="1"/>
  <c r="AD71" i="11"/>
  <c r="AF71" i="11" s="1"/>
  <c r="AD51" i="11"/>
  <c r="AF51" i="11" s="1"/>
  <c r="AD77" i="11"/>
  <c r="AF77" i="11" s="1"/>
  <c r="AD54" i="11"/>
  <c r="AF54" i="11" s="1"/>
  <c r="AD42" i="11"/>
  <c r="AF42" i="11" s="1"/>
  <c r="AD37" i="11"/>
  <c r="AF37" i="11" s="1"/>
  <c r="AD33" i="11"/>
  <c r="AD28" i="11"/>
  <c r="AD25" i="11"/>
  <c r="A77" i="11"/>
  <c r="AE77" i="11" s="1"/>
  <c r="AD39" i="11"/>
  <c r="AF39" i="11" s="1"/>
  <c r="AD66" i="11"/>
  <c r="AF66" i="11" s="1"/>
  <c r="AD72" i="11"/>
  <c r="AF72" i="11" s="1"/>
  <c r="AD16" i="11"/>
  <c r="A17" i="11"/>
  <c r="AE17" i="11" s="1"/>
  <c r="Y17" i="11" s="1"/>
  <c r="A34" i="11"/>
  <c r="AE34" i="11" s="1"/>
  <c r="A15" i="11"/>
  <c r="AE15" i="11" s="1"/>
  <c r="Y15" i="11" s="1"/>
  <c r="A71" i="11"/>
  <c r="AE71" i="11" s="1"/>
  <c r="Y71" i="11" s="1"/>
  <c r="A49" i="11"/>
  <c r="AE49" i="11" s="1"/>
  <c r="Y49" i="11" s="1"/>
  <c r="A26" i="11"/>
  <c r="AE26" i="11" s="1"/>
  <c r="A54" i="11"/>
  <c r="AE54" i="11" s="1"/>
  <c r="Y54" i="11" s="1"/>
  <c r="A60" i="11"/>
  <c r="AE60" i="11" s="1"/>
  <c r="Y60" i="11" s="1"/>
  <c r="A16" i="11"/>
  <c r="AE16" i="11" s="1"/>
  <c r="Y16" i="11" s="1"/>
  <c r="A58" i="11"/>
  <c r="AE58" i="11" s="1"/>
  <c r="A19" i="11"/>
  <c r="AE19" i="11" s="1"/>
  <c r="Y19" i="11" s="1"/>
  <c r="AD43" i="11"/>
  <c r="AF43" i="11" s="1"/>
  <c r="AD68" i="11"/>
  <c r="AF68" i="11" s="1"/>
  <c r="A57" i="11"/>
  <c r="AE57" i="11" s="1"/>
  <c r="Y57" i="11" s="1"/>
  <c r="A42" i="11"/>
  <c r="AE42" i="11" s="1"/>
  <c r="Y42" i="11" s="1"/>
  <c r="A23" i="11"/>
  <c r="AE23" i="11" s="1"/>
  <c r="Y23" i="11" s="1"/>
  <c r="AD26" i="11"/>
  <c r="AD73" i="11"/>
  <c r="AF73" i="11" s="1"/>
  <c r="A62" i="11"/>
  <c r="AE62" i="11" s="1"/>
  <c r="A46" i="11"/>
  <c r="AE46" i="11" s="1"/>
  <c r="Y46" i="11" s="1"/>
  <c r="AD50" i="11"/>
  <c r="AF50" i="11" s="1"/>
  <c r="AD62" i="11"/>
  <c r="AF62" i="11" s="1"/>
  <c r="A39" i="11"/>
  <c r="AE39" i="11" s="1"/>
  <c r="Y39" i="11" s="1"/>
  <c r="A33" i="11"/>
  <c r="AE33" i="11" s="1"/>
  <c r="Y33" i="11" s="1"/>
  <c r="A30" i="11"/>
  <c r="AE30" i="11" s="1"/>
  <c r="Y30" i="11" s="1"/>
  <c r="A78" i="11"/>
  <c r="AE78" i="11" s="1"/>
  <c r="Y78" i="11" s="1"/>
  <c r="A74" i="11"/>
  <c r="AE74" i="11" s="1"/>
  <c r="Y74" i="11" s="1"/>
  <c r="A45" i="11"/>
  <c r="AE45" i="11" s="1"/>
  <c r="Y45" i="11" s="1"/>
  <c r="A48" i="11"/>
  <c r="AE48" i="11" s="1"/>
  <c r="Y48" i="11" s="1"/>
  <c r="A75" i="11"/>
  <c r="AE75" i="11" s="1"/>
  <c r="Y75" i="11" s="1"/>
  <c r="A31" i="11"/>
  <c r="AE31" i="11" s="1"/>
  <c r="Y31" i="11" s="1"/>
  <c r="A43" i="11"/>
  <c r="AE43" i="11" s="1"/>
  <c r="Y43" i="11" s="1"/>
  <c r="A32" i="11"/>
  <c r="AE32" i="11" s="1"/>
  <c r="Y32" i="11" s="1"/>
  <c r="A53" i="11"/>
  <c r="AE53" i="11" s="1"/>
  <c r="Y53" i="11" s="1"/>
  <c r="A68" i="11"/>
  <c r="AE68" i="11" s="1"/>
  <c r="Y68" i="11" s="1"/>
  <c r="A66" i="11"/>
  <c r="AE66" i="11" s="1"/>
  <c r="A47" i="11"/>
  <c r="AE47" i="11" s="1"/>
  <c r="Y47" i="11" s="1"/>
  <c r="A35" i="11"/>
  <c r="AE35" i="11" s="1"/>
  <c r="Y35" i="11" s="1"/>
  <c r="A20" i="11"/>
  <c r="AE20" i="11" s="1"/>
  <c r="Y20" i="11" s="1"/>
  <c r="A69" i="11"/>
  <c r="AE69" i="11" s="1"/>
  <c r="Y69" i="11" s="1"/>
  <c r="AD35" i="11"/>
  <c r="AD15" i="11"/>
  <c r="A40" i="11"/>
  <c r="AE40" i="11" s="1"/>
  <c r="Y40" i="11" s="1"/>
  <c r="AD27" i="11"/>
  <c r="AD55" i="11"/>
  <c r="AF55" i="11" s="1"/>
  <c r="A64" i="11"/>
  <c r="AE64" i="11" s="1"/>
  <c r="Y64" i="11" s="1"/>
  <c r="A59" i="11"/>
  <c r="AE59" i="11" s="1"/>
  <c r="Y59" i="11" s="1"/>
  <c r="A37" i="11"/>
  <c r="AE37" i="11" s="1"/>
  <c r="Y37" i="11" s="1"/>
  <c r="AD63" i="11"/>
  <c r="AF63" i="11" s="1"/>
  <c r="AD21" i="11"/>
  <c r="A52" i="11"/>
  <c r="AE52" i="11" s="1"/>
  <c r="Y52" i="11" s="1"/>
  <c r="A50" i="11"/>
  <c r="AE50" i="11" s="1"/>
  <c r="Y50" i="11" s="1"/>
  <c r="A18" i="11"/>
  <c r="AE18" i="11" s="1"/>
  <c r="Y18" i="11" s="1"/>
  <c r="A44" i="11"/>
  <c r="AE44" i="11" s="1"/>
  <c r="Y44" i="11" s="1"/>
  <c r="AD19" i="11"/>
  <c r="AD67" i="11"/>
  <c r="AF67" i="11" s="1"/>
  <c r="AD31" i="11"/>
  <c r="AD65" i="11"/>
  <c r="AF65" i="11" s="1"/>
  <c r="A65" i="11"/>
  <c r="AE65" i="11" s="1"/>
  <c r="Y65" i="11" s="1"/>
  <c r="A24" i="11"/>
  <c r="AE24" i="11" s="1"/>
  <c r="Y24" i="11" s="1"/>
  <c r="A73" i="11"/>
  <c r="AE73" i="11" s="1"/>
  <c r="Y73" i="11" s="1"/>
  <c r="A76" i="11"/>
  <c r="AE76" i="11" s="1"/>
  <c r="Y76" i="11" s="1"/>
  <c r="A67" i="11"/>
  <c r="AE67" i="11" s="1"/>
  <c r="Y67" i="11" s="1"/>
  <c r="AD20" i="11"/>
  <c r="AD64" i="11"/>
  <c r="AF64" i="11" s="1"/>
  <c r="AD29" i="11"/>
  <c r="AD70" i="11"/>
  <c r="AF70" i="11" s="1"/>
  <c r="A72" i="11"/>
  <c r="AE72" i="11" s="1"/>
  <c r="A41" i="11"/>
  <c r="AE41" i="11" s="1"/>
  <c r="Y41" i="11" s="1"/>
  <c r="A56" i="11"/>
  <c r="AE56" i="11" s="1"/>
  <c r="Y56" i="11" s="1"/>
  <c r="A51" i="11"/>
  <c r="AE51" i="11" s="1"/>
  <c r="Y51" i="11" s="1"/>
  <c r="A70" i="11"/>
  <c r="AE70" i="11" s="1"/>
  <c r="Y70" i="11" s="1"/>
  <c r="AD61" i="11"/>
  <c r="AF61" i="11" s="1"/>
  <c r="AD76" i="11"/>
  <c r="AF76" i="11" s="1"/>
  <c r="AD59" i="11"/>
  <c r="AF59" i="11" s="1"/>
  <c r="AD24" i="11"/>
  <c r="A38" i="11"/>
  <c r="AE38" i="11" s="1"/>
  <c r="Y38" i="11" s="1"/>
  <c r="A27" i="11"/>
  <c r="AE27" i="11" s="1"/>
  <c r="Y27" i="11" s="1"/>
  <c r="A63" i="11"/>
  <c r="AE63" i="11" s="1"/>
  <c r="Y63" i="11" s="1"/>
  <c r="A25" i="11"/>
  <c r="AE25" i="11" s="1"/>
  <c r="Y25" i="11" s="1"/>
  <c r="A79" i="11"/>
  <c r="AE79" i="11" s="1"/>
  <c r="AD60" i="11"/>
  <c r="AF60" i="11" s="1"/>
  <c r="AD23" i="11"/>
  <c r="AD78" i="11"/>
  <c r="AF78" i="11" s="1"/>
  <c r="AD18" i="11"/>
  <c r="A55" i="11"/>
  <c r="AE55" i="11" s="1"/>
  <c r="Y55" i="11" s="1"/>
  <c r="A36" i="11"/>
  <c r="AE36" i="11" s="1"/>
  <c r="Y36" i="11" s="1"/>
  <c r="AD38" i="11"/>
  <c r="AF38" i="11" s="1"/>
  <c r="AD17" i="11"/>
  <c r="AD58" i="11"/>
  <c r="AF58" i="11" s="1"/>
  <c r="AD46" i="11"/>
  <c r="AF46" i="11" s="1"/>
  <c r="AD41" i="11"/>
  <c r="AF41" i="11" s="1"/>
  <c r="AD36" i="11"/>
  <c r="AD53" i="11"/>
  <c r="AF53" i="11" s="1"/>
  <c r="AD69" i="11"/>
  <c r="AF69" i="11" s="1"/>
  <c r="AD40" i="11"/>
  <c r="AF40" i="11" s="1"/>
  <c r="AD49" i="11"/>
  <c r="AF49" i="11" s="1"/>
  <c r="AD22" i="11"/>
  <c r="AD32" i="11"/>
  <c r="AD30" i="11"/>
  <c r="AD56" i="11"/>
  <c r="AF56" i="11" s="1"/>
  <c r="AD45" i="11"/>
  <c r="AF45" i="11" s="1"/>
  <c r="AD34" i="11"/>
  <c r="AD57" i="11"/>
  <c r="AF57" i="11" s="1"/>
  <c r="A27" i="1"/>
  <c r="A25" i="1"/>
  <c r="A26" i="1"/>
  <c r="A21" i="1"/>
  <c r="A24" i="1"/>
  <c r="A23" i="1"/>
  <c r="A22" i="1"/>
  <c r="A20" i="1"/>
  <c r="A17" i="1"/>
  <c r="A18" i="1"/>
  <c r="A19" i="1"/>
  <c r="A16" i="1"/>
  <c r="Z21" i="13" l="1"/>
  <c r="Z16" i="13"/>
  <c r="Z23" i="13"/>
  <c r="AG21" i="13"/>
  <c r="U28" i="14"/>
  <c r="AG23" i="13"/>
  <c r="AG16" i="13"/>
  <c r="Z27" i="14"/>
  <c r="Z22" i="14"/>
  <c r="Z16" i="14"/>
  <c r="Z17" i="14"/>
  <c r="Z18" i="14"/>
  <c r="AG26" i="14"/>
  <c r="Z26" i="14"/>
  <c r="AG17" i="14"/>
  <c r="Z25" i="13"/>
  <c r="Z20" i="14"/>
  <c r="AG24" i="14"/>
  <c r="Z24" i="14"/>
  <c r="Z18" i="13"/>
  <c r="Z21" i="14"/>
  <c r="AG27" i="14"/>
  <c r="Z27" i="13"/>
  <c r="Z25" i="14"/>
  <c r="AG20" i="13"/>
  <c r="Z20" i="13"/>
  <c r="AG19" i="14"/>
  <c r="Z19" i="14"/>
  <c r="Z23" i="14"/>
  <c r="AG20" i="14"/>
  <c r="Z24" i="13"/>
  <c r="AG18" i="14"/>
  <c r="AG26" i="13"/>
  <c r="Z26" i="13"/>
  <c r="Z19" i="13"/>
  <c r="Z17" i="13"/>
  <c r="AG22" i="14"/>
  <c r="AG22" i="13"/>
  <c r="Z22" i="13"/>
  <c r="F79" i="11"/>
  <c r="C79" i="11"/>
  <c r="AD79" i="11" s="1"/>
  <c r="T79" i="11" s="1"/>
  <c r="AF79" i="11" s="1"/>
  <c r="AF80" i="11" s="1"/>
  <c r="U81" i="11" s="1"/>
  <c r="J79" i="11"/>
  <c r="M79" i="11"/>
  <c r="AF26" i="1"/>
  <c r="AE26" i="1"/>
  <c r="AF25" i="1"/>
  <c r="AE25" i="1"/>
  <c r="AF27" i="1"/>
  <c r="AE27" i="1"/>
  <c r="AF17" i="1"/>
  <c r="AF20" i="1"/>
  <c r="AF16" i="1"/>
  <c r="Z16" i="1" s="1"/>
  <c r="AF23" i="1"/>
  <c r="AF19" i="1"/>
  <c r="AF21" i="1"/>
  <c r="AF24" i="1"/>
  <c r="AF22" i="1"/>
  <c r="AF18" i="1"/>
  <c r="AG28" i="13" l="1"/>
  <c r="AG16" i="14"/>
  <c r="AG28" i="14" s="1"/>
  <c r="U28" i="13"/>
  <c r="T80" i="11"/>
  <c r="Z25" i="1"/>
  <c r="AG25" i="1"/>
  <c r="Z27" i="1"/>
  <c r="AG27" i="1"/>
  <c r="Z26" i="1"/>
  <c r="AG26" i="1"/>
  <c r="AE23" i="1"/>
  <c r="AE22" i="1"/>
  <c r="Z22" i="1"/>
  <c r="AE18" i="1"/>
  <c r="AE21" i="1"/>
  <c r="AE24" i="1"/>
  <c r="AE20" i="1"/>
  <c r="Z20" i="1"/>
  <c r="AE17" i="1"/>
  <c r="AE19" i="1"/>
  <c r="Z19" i="1"/>
  <c r="Z18" i="1"/>
  <c r="Z17" i="1"/>
  <c r="Z21" i="1"/>
  <c r="I18" i="2"/>
  <c r="I19" i="2"/>
  <c r="I20" i="2"/>
  <c r="I21" i="2"/>
  <c r="I22" i="2"/>
  <c r="I23" i="2"/>
  <c r="I24" i="2"/>
  <c r="I25" i="2"/>
  <c r="I26" i="2"/>
  <c r="I2" i="2"/>
  <c r="I3" i="2"/>
  <c r="I4" i="2"/>
  <c r="I5" i="2"/>
  <c r="I6" i="2"/>
  <c r="I7" i="2"/>
  <c r="I8" i="2"/>
  <c r="I9" i="2"/>
  <c r="I10" i="2"/>
  <c r="I11" i="2"/>
  <c r="I12" i="2"/>
  <c r="I13" i="2"/>
  <c r="I14" i="2"/>
  <c r="I15" i="2"/>
  <c r="I16" i="2"/>
  <c r="I17" i="2"/>
  <c r="F10" i="2"/>
  <c r="F9" i="2"/>
  <c r="F8" i="2"/>
  <c r="F7" i="2"/>
  <c r="F6" i="2"/>
  <c r="F5" i="2"/>
  <c r="F4" i="2"/>
  <c r="F3" i="2"/>
  <c r="F2" i="2"/>
  <c r="D1" i="2"/>
  <c r="D2" i="2"/>
  <c r="D3" i="2"/>
  <c r="D4" i="2"/>
  <c r="D5" i="2"/>
  <c r="D6" i="2"/>
  <c r="D7" i="2"/>
  <c r="D8" i="2"/>
  <c r="D10" i="2"/>
  <c r="D11" i="2"/>
  <c r="D12" i="2"/>
  <c r="D13" i="2"/>
  <c r="D14" i="2"/>
  <c r="D16" i="2"/>
  <c r="D17" i="2"/>
  <c r="D18" i="2"/>
  <c r="D19" i="2"/>
  <c r="D20" i="2"/>
  <c r="D21" i="2"/>
  <c r="D22" i="2"/>
  <c r="D23" i="2"/>
  <c r="D24" i="2"/>
  <c r="D25" i="2"/>
  <c r="D26" i="2"/>
  <c r="B26" i="2"/>
  <c r="B25" i="2"/>
  <c r="B24" i="2"/>
  <c r="B23" i="2"/>
  <c r="B22" i="2"/>
  <c r="B21" i="2"/>
  <c r="B20" i="2"/>
  <c r="B19" i="2"/>
  <c r="B18" i="2"/>
  <c r="B17" i="2"/>
  <c r="B16" i="2"/>
  <c r="B15" i="2"/>
  <c r="B14" i="2"/>
  <c r="B13" i="2"/>
  <c r="B11" i="2"/>
  <c r="B10" i="2"/>
  <c r="B9" i="2"/>
  <c r="B8" i="2"/>
  <c r="B7" i="2"/>
  <c r="B6" i="2"/>
  <c r="B5" i="2"/>
  <c r="B4" i="2"/>
  <c r="B3" i="2"/>
  <c r="B2" i="2"/>
  <c r="B1" i="2"/>
  <c r="AG17" i="1" l="1"/>
  <c r="J311" i="2"/>
  <c r="K311" i="2" s="1"/>
  <c r="J309" i="2"/>
  <c r="K309" i="2" s="1"/>
  <c r="J307" i="2"/>
  <c r="K307" i="2" s="1"/>
  <c r="J299" i="2"/>
  <c r="K299" i="2" s="1"/>
  <c r="J304" i="2"/>
  <c r="K304" i="2" s="1"/>
  <c r="J317" i="2"/>
  <c r="K317" i="2" s="1"/>
  <c r="J312" i="2"/>
  <c r="K312" i="2" s="1"/>
  <c r="J302" i="2"/>
  <c r="K302" i="2" s="1"/>
  <c r="J315" i="2"/>
  <c r="K315" i="2" s="1"/>
  <c r="J301" i="2"/>
  <c r="K301" i="2" s="1"/>
  <c r="J308" i="2"/>
  <c r="K308" i="2" s="1"/>
  <c r="J306" i="2"/>
  <c r="K306" i="2" s="1"/>
  <c r="J303" i="2"/>
  <c r="K303" i="2" s="1"/>
  <c r="J300" i="2"/>
  <c r="K300" i="2" s="1"/>
  <c r="J310" i="2"/>
  <c r="K310" i="2" s="1"/>
  <c r="J316" i="2"/>
  <c r="K316" i="2" s="1"/>
  <c r="J305" i="2"/>
  <c r="K305" i="2" s="1"/>
  <c r="J314" i="2"/>
  <c r="K314" i="2" s="1"/>
  <c r="J313" i="2"/>
  <c r="K313" i="2" s="1"/>
  <c r="AG20" i="1"/>
  <c r="AG16" i="1"/>
  <c r="AG18" i="1"/>
  <c r="Z23" i="1"/>
  <c r="Z24" i="1"/>
  <c r="AG22" i="1"/>
  <c r="AG19" i="1"/>
  <c r="AG23" i="1"/>
  <c r="AG21" i="1"/>
  <c r="AG24" i="1"/>
  <c r="J235" i="2"/>
  <c r="K235" i="2" s="1"/>
  <c r="J239" i="2"/>
  <c r="K239" i="2" s="1"/>
  <c r="J243" i="2"/>
  <c r="K243" i="2" s="1"/>
  <c r="J247" i="2"/>
  <c r="K247" i="2" s="1"/>
  <c r="J251" i="2"/>
  <c r="K251" i="2" s="1"/>
  <c r="J255" i="2"/>
  <c r="K255" i="2" s="1"/>
  <c r="J259" i="2"/>
  <c r="K259" i="2" s="1"/>
  <c r="J118" i="2"/>
  <c r="K118" i="2" s="1"/>
  <c r="J126" i="2"/>
  <c r="K126" i="2" s="1"/>
  <c r="J134" i="2"/>
  <c r="K134" i="2" s="1"/>
  <c r="J142" i="2"/>
  <c r="K142" i="2" s="1"/>
  <c r="J150" i="2"/>
  <c r="K150" i="2" s="1"/>
  <c r="J158" i="2"/>
  <c r="K158" i="2" s="1"/>
  <c r="J166" i="2"/>
  <c r="K166" i="2" s="1"/>
  <c r="J174" i="2"/>
  <c r="K174" i="2" s="1"/>
  <c r="J182" i="2"/>
  <c r="K182" i="2" s="1"/>
  <c r="J190" i="2"/>
  <c r="K190" i="2" s="1"/>
  <c r="J198" i="2"/>
  <c r="K198" i="2" s="1"/>
  <c r="J206" i="2"/>
  <c r="K206" i="2" s="1"/>
  <c r="J214" i="2"/>
  <c r="K214" i="2" s="1"/>
  <c r="J222" i="2"/>
  <c r="K222" i="2" s="1"/>
  <c r="J230" i="2"/>
  <c r="K230" i="2" s="1"/>
  <c r="J238" i="2"/>
  <c r="K238" i="2" s="1"/>
  <c r="J246" i="2"/>
  <c r="K246" i="2" s="1"/>
  <c r="J254" i="2"/>
  <c r="K254" i="2" s="1"/>
  <c r="J262" i="2"/>
  <c r="K262" i="2" s="1"/>
  <c r="J266" i="2"/>
  <c r="K266" i="2" s="1"/>
  <c r="J270" i="2"/>
  <c r="K270" i="2" s="1"/>
  <c r="J274" i="2"/>
  <c r="K274" i="2" s="1"/>
  <c r="J278" i="2"/>
  <c r="K278" i="2" s="1"/>
  <c r="J284" i="2"/>
  <c r="K284" i="2" s="1"/>
  <c r="J288" i="2"/>
  <c r="K288" i="2" s="1"/>
  <c r="J292" i="2"/>
  <c r="K292" i="2" s="1"/>
  <c r="J296" i="2"/>
  <c r="K296" i="2" s="1"/>
  <c r="J114" i="2"/>
  <c r="K114" i="2" s="1"/>
  <c r="J122" i="2"/>
  <c r="K122" i="2" s="1"/>
  <c r="J130" i="2"/>
  <c r="K130" i="2" s="1"/>
  <c r="J138" i="2"/>
  <c r="K138" i="2" s="1"/>
  <c r="J146" i="2"/>
  <c r="K146" i="2" s="1"/>
  <c r="J154" i="2"/>
  <c r="K154" i="2" s="1"/>
  <c r="J162" i="2"/>
  <c r="K162" i="2" s="1"/>
  <c r="J170" i="2"/>
  <c r="K170" i="2" s="1"/>
  <c r="J178" i="2"/>
  <c r="K178" i="2" s="1"/>
  <c r="J186" i="2"/>
  <c r="K186" i="2" s="1"/>
  <c r="J194" i="2"/>
  <c r="K194" i="2" s="1"/>
  <c r="J202" i="2"/>
  <c r="K202" i="2" s="1"/>
  <c r="J210" i="2"/>
  <c r="K210" i="2" s="1"/>
  <c r="J218" i="2"/>
  <c r="K218" i="2" s="1"/>
  <c r="J234" i="2"/>
  <c r="K234" i="2" s="1"/>
  <c r="J250" i="2"/>
  <c r="K250" i="2" s="1"/>
  <c r="J263" i="2"/>
  <c r="K263" i="2" s="1"/>
  <c r="J279" i="2"/>
  <c r="K279" i="2" s="1"/>
  <c r="J282" i="2"/>
  <c r="K282" i="2" s="1"/>
  <c r="J290" i="2"/>
  <c r="K290" i="2" s="1"/>
  <c r="J298" i="2"/>
  <c r="K298" i="2" s="1"/>
  <c r="J267" i="2"/>
  <c r="K267" i="2" s="1"/>
  <c r="J226" i="2"/>
  <c r="K226" i="2" s="1"/>
  <c r="J242" i="2"/>
  <c r="K242" i="2" s="1"/>
  <c r="J258" i="2"/>
  <c r="K258" i="2" s="1"/>
  <c r="J271" i="2"/>
  <c r="K271" i="2" s="1"/>
  <c r="J286" i="2"/>
  <c r="K286" i="2" s="1"/>
  <c r="J294" i="2"/>
  <c r="K294" i="2" s="1"/>
  <c r="J275" i="2"/>
  <c r="K275" i="2" s="1"/>
  <c r="J287" i="2"/>
  <c r="K287" i="2" s="1"/>
  <c r="J269" i="2"/>
  <c r="K269" i="2" s="1"/>
  <c r="J281" i="2"/>
  <c r="K281" i="2" s="1"/>
  <c r="J277" i="2"/>
  <c r="K277" i="2" s="1"/>
  <c r="J293" i="2"/>
  <c r="K293" i="2" s="1"/>
  <c r="J205" i="2"/>
  <c r="K205" i="2" s="1"/>
  <c r="J173" i="2"/>
  <c r="K173" i="2" s="1"/>
  <c r="J141" i="2"/>
  <c r="K141" i="2" s="1"/>
  <c r="J260" i="2"/>
  <c r="K260" i="2" s="1"/>
  <c r="J231" i="2"/>
  <c r="K231" i="2" s="1"/>
  <c r="J215" i="2"/>
  <c r="K215" i="2" s="1"/>
  <c r="J199" i="2"/>
  <c r="K199" i="2" s="1"/>
  <c r="J183" i="2"/>
  <c r="K183" i="2" s="1"/>
  <c r="J167" i="2"/>
  <c r="K167" i="2" s="1"/>
  <c r="J151" i="2"/>
  <c r="K151" i="2" s="1"/>
  <c r="J135" i="2"/>
  <c r="K135" i="2" s="1"/>
  <c r="J119" i="2"/>
  <c r="K119" i="2" s="1"/>
  <c r="J272" i="2"/>
  <c r="K272" i="2" s="1"/>
  <c r="J249" i="2"/>
  <c r="K249" i="2" s="1"/>
  <c r="J217" i="2"/>
  <c r="K217" i="2" s="1"/>
  <c r="J185" i="2"/>
  <c r="K185" i="2" s="1"/>
  <c r="J153" i="2"/>
  <c r="K153" i="2" s="1"/>
  <c r="J219" i="2"/>
  <c r="K219" i="2" s="1"/>
  <c r="J187" i="2"/>
  <c r="K187" i="2" s="1"/>
  <c r="J171" i="2"/>
  <c r="K171" i="2" s="1"/>
  <c r="J120" i="2"/>
  <c r="K120" i="2" s="1"/>
  <c r="J253" i="2"/>
  <c r="K253" i="2" s="1"/>
  <c r="J237" i="2"/>
  <c r="K237" i="2" s="1"/>
  <c r="J265" i="2"/>
  <c r="K265" i="2" s="1"/>
  <c r="J261" i="2"/>
  <c r="K261" i="2" s="1"/>
  <c r="J285" i="2"/>
  <c r="K285" i="2" s="1"/>
  <c r="J197" i="2"/>
  <c r="K197" i="2" s="1"/>
  <c r="J165" i="2"/>
  <c r="K165" i="2" s="1"/>
  <c r="J133" i="2"/>
  <c r="K133" i="2" s="1"/>
  <c r="J252" i="2"/>
  <c r="K252" i="2" s="1"/>
  <c r="J228" i="2"/>
  <c r="K228" i="2" s="1"/>
  <c r="J212" i="2"/>
  <c r="K212" i="2" s="1"/>
  <c r="J196" i="2"/>
  <c r="K196" i="2" s="1"/>
  <c r="J180" i="2"/>
  <c r="K180" i="2" s="1"/>
  <c r="J164" i="2"/>
  <c r="K164" i="2" s="1"/>
  <c r="J148" i="2"/>
  <c r="K148" i="2" s="1"/>
  <c r="J132" i="2"/>
  <c r="K132" i="2" s="1"/>
  <c r="J116" i="2"/>
  <c r="K116" i="2" s="1"/>
  <c r="J268" i="2"/>
  <c r="K268" i="2" s="1"/>
  <c r="J241" i="2"/>
  <c r="K241" i="2" s="1"/>
  <c r="J209" i="2"/>
  <c r="K209" i="2" s="1"/>
  <c r="J177" i="2"/>
  <c r="K177" i="2" s="1"/>
  <c r="J145" i="2"/>
  <c r="K145" i="2" s="1"/>
  <c r="J113" i="2"/>
  <c r="K113" i="2" s="1"/>
  <c r="J232" i="2"/>
  <c r="K232" i="2" s="1"/>
  <c r="J216" i="2"/>
  <c r="K216" i="2" s="1"/>
  <c r="J200" i="2"/>
  <c r="K200" i="2" s="1"/>
  <c r="J184" i="2"/>
  <c r="K184" i="2" s="1"/>
  <c r="J168" i="2"/>
  <c r="K168" i="2" s="1"/>
  <c r="J152" i="2"/>
  <c r="K152" i="2" s="1"/>
  <c r="J136" i="2"/>
  <c r="K136" i="2" s="1"/>
  <c r="J221" i="2"/>
  <c r="K221" i="2" s="1"/>
  <c r="J297" i="2"/>
  <c r="K297" i="2" s="1"/>
  <c r="J291" i="2"/>
  <c r="K291" i="2" s="1"/>
  <c r="J245" i="2"/>
  <c r="K245" i="2" s="1"/>
  <c r="J273" i="2"/>
  <c r="K273" i="2" s="1"/>
  <c r="J189" i="2"/>
  <c r="K189" i="2" s="1"/>
  <c r="J157" i="2"/>
  <c r="K157" i="2" s="1"/>
  <c r="J125" i="2"/>
  <c r="K125" i="2" s="1"/>
  <c r="J244" i="2"/>
  <c r="K244" i="2" s="1"/>
  <c r="J223" i="2"/>
  <c r="K223" i="2" s="1"/>
  <c r="J207" i="2"/>
  <c r="K207" i="2" s="1"/>
  <c r="J191" i="2"/>
  <c r="K191" i="2" s="1"/>
  <c r="J175" i="2"/>
  <c r="K175" i="2" s="1"/>
  <c r="J159" i="2"/>
  <c r="K159" i="2" s="1"/>
  <c r="J143" i="2"/>
  <c r="K143" i="2" s="1"/>
  <c r="J127" i="2"/>
  <c r="K127" i="2" s="1"/>
  <c r="J280" i="2"/>
  <c r="K280" i="2" s="1"/>
  <c r="J264" i="2"/>
  <c r="K264" i="2" s="1"/>
  <c r="J233" i="2"/>
  <c r="K233" i="2" s="1"/>
  <c r="J201" i="2"/>
  <c r="K201" i="2" s="1"/>
  <c r="J169" i="2"/>
  <c r="K169" i="2" s="1"/>
  <c r="J137" i="2"/>
  <c r="K137" i="2" s="1"/>
  <c r="J256" i="2"/>
  <c r="K256" i="2" s="1"/>
  <c r="J227" i="2"/>
  <c r="K227" i="2" s="1"/>
  <c r="J211" i="2"/>
  <c r="K211" i="2" s="1"/>
  <c r="J195" i="2"/>
  <c r="K195" i="2" s="1"/>
  <c r="J179" i="2"/>
  <c r="K179" i="2" s="1"/>
  <c r="J163" i="2"/>
  <c r="K163" i="2" s="1"/>
  <c r="J147" i="2"/>
  <c r="K147" i="2" s="1"/>
  <c r="J131" i="2"/>
  <c r="K131" i="2" s="1"/>
  <c r="J115" i="2"/>
  <c r="K115" i="2" s="1"/>
  <c r="J155" i="2"/>
  <c r="K155" i="2" s="1"/>
  <c r="J139" i="2"/>
  <c r="K139" i="2" s="1"/>
  <c r="J295" i="2"/>
  <c r="K295" i="2" s="1"/>
  <c r="J289" i="2"/>
  <c r="K289" i="2" s="1"/>
  <c r="J283" i="2"/>
  <c r="K283" i="2" s="1"/>
  <c r="J229" i="2"/>
  <c r="K229" i="2" s="1"/>
  <c r="J213" i="2"/>
  <c r="K213" i="2" s="1"/>
  <c r="J181" i="2"/>
  <c r="K181" i="2" s="1"/>
  <c r="J149" i="2"/>
  <c r="K149" i="2" s="1"/>
  <c r="J117" i="2"/>
  <c r="K117" i="2" s="1"/>
  <c r="J236" i="2"/>
  <c r="K236" i="2" s="1"/>
  <c r="J220" i="2"/>
  <c r="K220" i="2" s="1"/>
  <c r="J204" i="2"/>
  <c r="K204" i="2" s="1"/>
  <c r="J188" i="2"/>
  <c r="K188" i="2" s="1"/>
  <c r="J172" i="2"/>
  <c r="K172" i="2" s="1"/>
  <c r="J156" i="2"/>
  <c r="K156" i="2" s="1"/>
  <c r="J140" i="2"/>
  <c r="K140" i="2" s="1"/>
  <c r="J124" i="2"/>
  <c r="K124" i="2" s="1"/>
  <c r="J276" i="2"/>
  <c r="K276" i="2" s="1"/>
  <c r="J257" i="2"/>
  <c r="K257" i="2" s="1"/>
  <c r="J225" i="2"/>
  <c r="K225" i="2" s="1"/>
  <c r="J193" i="2"/>
  <c r="K193" i="2" s="1"/>
  <c r="J161" i="2"/>
  <c r="K161" i="2" s="1"/>
  <c r="J129" i="2"/>
  <c r="K129" i="2" s="1"/>
  <c r="J248" i="2"/>
  <c r="K248" i="2" s="1"/>
  <c r="J224" i="2"/>
  <c r="K224" i="2" s="1"/>
  <c r="J208" i="2"/>
  <c r="K208" i="2" s="1"/>
  <c r="J192" i="2"/>
  <c r="K192" i="2" s="1"/>
  <c r="J176" i="2"/>
  <c r="K176" i="2" s="1"/>
  <c r="J160" i="2"/>
  <c r="K160" i="2" s="1"/>
  <c r="J144" i="2"/>
  <c r="K144" i="2" s="1"/>
  <c r="J128" i="2"/>
  <c r="K128" i="2" s="1"/>
  <c r="J112" i="2"/>
  <c r="K112" i="2" s="1"/>
  <c r="J121" i="2"/>
  <c r="K121" i="2" s="1"/>
  <c r="J240" i="2"/>
  <c r="K240" i="2" s="1"/>
  <c r="J203" i="2"/>
  <c r="K203" i="2" s="1"/>
  <c r="J123" i="2"/>
  <c r="K123" i="2" s="1"/>
  <c r="J95" i="2"/>
  <c r="K95" i="2" s="1"/>
  <c r="J103" i="2"/>
  <c r="K103" i="2" s="1"/>
  <c r="J62" i="2"/>
  <c r="K62" i="2" s="1"/>
  <c r="J90" i="2"/>
  <c r="K90" i="2" s="1"/>
  <c r="J102" i="2"/>
  <c r="K102" i="2" s="1"/>
  <c r="J106" i="2"/>
  <c r="K106" i="2" s="1"/>
  <c r="J110" i="2"/>
  <c r="K110" i="2" s="1"/>
  <c r="J99" i="2"/>
  <c r="K99" i="2" s="1"/>
  <c r="J107" i="2"/>
  <c r="K107" i="2" s="1"/>
  <c r="J111" i="2"/>
  <c r="K111" i="2" s="1"/>
  <c r="J54" i="2"/>
  <c r="K54" i="2" s="1"/>
  <c r="J66" i="2"/>
  <c r="K66" i="2" s="1"/>
  <c r="J78" i="2"/>
  <c r="K78" i="2" s="1"/>
  <c r="J82" i="2"/>
  <c r="K82" i="2" s="1"/>
  <c r="J94" i="2"/>
  <c r="K94" i="2" s="1"/>
  <c r="J55" i="2"/>
  <c r="K55" i="2" s="1"/>
  <c r="J59" i="2"/>
  <c r="K59" i="2" s="1"/>
  <c r="J63" i="2"/>
  <c r="K63" i="2" s="1"/>
  <c r="J67" i="2"/>
  <c r="K67" i="2" s="1"/>
  <c r="J71" i="2"/>
  <c r="K71" i="2" s="1"/>
  <c r="J75" i="2"/>
  <c r="K75" i="2" s="1"/>
  <c r="J79" i="2"/>
  <c r="K79" i="2" s="1"/>
  <c r="J83" i="2"/>
  <c r="K83" i="2" s="1"/>
  <c r="J87" i="2"/>
  <c r="K87" i="2" s="1"/>
  <c r="J91" i="2"/>
  <c r="K91" i="2" s="1"/>
  <c r="J58" i="2"/>
  <c r="K58" i="2" s="1"/>
  <c r="J70" i="2"/>
  <c r="K70" i="2" s="1"/>
  <c r="J74" i="2"/>
  <c r="K74" i="2" s="1"/>
  <c r="J86" i="2"/>
  <c r="K86" i="2" s="1"/>
  <c r="J98" i="2"/>
  <c r="K98" i="2" s="1"/>
  <c r="J97" i="2"/>
  <c r="K97" i="2" s="1"/>
  <c r="J100" i="2"/>
  <c r="K100" i="2" s="1"/>
  <c r="J68" i="2"/>
  <c r="K68" i="2" s="1"/>
  <c r="J77" i="2"/>
  <c r="K77" i="2" s="1"/>
  <c r="J61" i="2"/>
  <c r="K61" i="2" s="1"/>
  <c r="J105" i="2"/>
  <c r="K105" i="2" s="1"/>
  <c r="J88" i="2"/>
  <c r="K88" i="2" s="1"/>
  <c r="J60" i="2"/>
  <c r="K60" i="2" s="1"/>
  <c r="J52" i="2"/>
  <c r="K52" i="2" s="1"/>
  <c r="J108" i="2"/>
  <c r="K108" i="2" s="1"/>
  <c r="J65" i="2"/>
  <c r="K65" i="2" s="1"/>
  <c r="J64" i="2"/>
  <c r="K64" i="2" s="1"/>
  <c r="J93" i="2"/>
  <c r="K93" i="2" s="1"/>
  <c r="J92" i="2"/>
  <c r="K92" i="2" s="1"/>
  <c r="J56" i="2"/>
  <c r="K56" i="2" s="1"/>
  <c r="J73" i="2"/>
  <c r="K73" i="2" s="1"/>
  <c r="J57" i="2"/>
  <c r="K57" i="2" s="1"/>
  <c r="J89" i="2"/>
  <c r="K89" i="2" s="1"/>
  <c r="J80" i="2"/>
  <c r="K80" i="2" s="1"/>
  <c r="J76" i="2"/>
  <c r="K76" i="2" s="1"/>
  <c r="J109" i="2"/>
  <c r="K109" i="2" s="1"/>
  <c r="J81" i="2"/>
  <c r="K81" i="2" s="1"/>
  <c r="J84" i="2"/>
  <c r="K84" i="2" s="1"/>
  <c r="J101" i="2"/>
  <c r="K101" i="2" s="1"/>
  <c r="J69" i="2"/>
  <c r="K69" i="2" s="1"/>
  <c r="J53" i="2"/>
  <c r="K53" i="2" s="1"/>
  <c r="J104" i="2"/>
  <c r="K104" i="2" s="1"/>
  <c r="J72" i="2"/>
  <c r="K72" i="2" s="1"/>
  <c r="J85" i="2"/>
  <c r="K85" i="2" s="1"/>
  <c r="J96" i="2"/>
  <c r="K96" i="2" s="1"/>
  <c r="J1" i="2"/>
  <c r="K1" i="2" s="1"/>
  <c r="J37" i="2"/>
  <c r="K37" i="2" s="1"/>
  <c r="J45" i="2"/>
  <c r="K45" i="2" s="1"/>
  <c r="J49" i="2"/>
  <c r="K49" i="2" s="1"/>
  <c r="J29" i="2"/>
  <c r="K29" i="2" s="1"/>
  <c r="J33" i="2"/>
  <c r="K33" i="2" s="1"/>
  <c r="J41" i="2"/>
  <c r="K41" i="2" s="1"/>
  <c r="J34" i="2"/>
  <c r="K34" i="2" s="1"/>
  <c r="J48" i="2"/>
  <c r="K48" i="2" s="1"/>
  <c r="J47" i="2"/>
  <c r="K47" i="2" s="1"/>
  <c r="J46" i="2"/>
  <c r="K46" i="2" s="1"/>
  <c r="J31" i="2"/>
  <c r="K31" i="2" s="1"/>
  <c r="J39" i="2"/>
  <c r="K39" i="2" s="1"/>
  <c r="J42" i="2"/>
  <c r="K42" i="2" s="1"/>
  <c r="J36" i="2"/>
  <c r="K36" i="2" s="1"/>
  <c r="J44" i="2"/>
  <c r="K44" i="2" s="1"/>
  <c r="J27" i="2"/>
  <c r="K27" i="2" s="1"/>
  <c r="J35" i="2"/>
  <c r="K35" i="2" s="1"/>
  <c r="J38" i="2"/>
  <c r="K38" i="2" s="1"/>
  <c r="J32" i="2"/>
  <c r="K32" i="2" s="1"/>
  <c r="J51" i="2"/>
  <c r="K51" i="2" s="1"/>
  <c r="J40" i="2"/>
  <c r="K40" i="2" s="1"/>
  <c r="J50" i="2"/>
  <c r="K50" i="2" s="1"/>
  <c r="J28" i="2"/>
  <c r="K28" i="2" s="1"/>
  <c r="J43" i="2"/>
  <c r="K43" i="2" s="1"/>
  <c r="J30" i="2"/>
  <c r="K30" i="2" s="1"/>
  <c r="J15" i="2"/>
  <c r="K15" i="2" s="1"/>
  <c r="J7" i="2"/>
  <c r="K7" i="2" s="1"/>
  <c r="J24" i="2"/>
  <c r="K24" i="2" s="1"/>
  <c r="J20" i="2"/>
  <c r="K20" i="2" s="1"/>
  <c r="J8" i="2"/>
  <c r="K8" i="2" s="1"/>
  <c r="J14" i="2"/>
  <c r="K14" i="2" s="1"/>
  <c r="J10" i="2"/>
  <c r="K10" i="2" s="1"/>
  <c r="J6" i="2"/>
  <c r="K6" i="2" s="1"/>
  <c r="J2" i="2"/>
  <c r="K2" i="2" s="1"/>
  <c r="J23" i="2"/>
  <c r="K23" i="2" s="1"/>
  <c r="J19" i="2"/>
  <c r="K19" i="2" s="1"/>
  <c r="J11" i="2"/>
  <c r="K11" i="2" s="1"/>
  <c r="J17" i="2"/>
  <c r="K17" i="2" s="1"/>
  <c r="J26" i="2"/>
  <c r="K26" i="2" s="1"/>
  <c r="J22" i="2"/>
  <c r="K22" i="2" s="1"/>
  <c r="J18" i="2"/>
  <c r="K18" i="2" s="1"/>
  <c r="J25" i="2"/>
  <c r="K25" i="2" s="1"/>
  <c r="J21" i="2"/>
  <c r="K21" i="2" s="1"/>
  <c r="J13" i="2"/>
  <c r="K13" i="2" s="1"/>
  <c r="J9" i="2"/>
  <c r="K9" i="2" s="1"/>
  <c r="J5" i="2"/>
  <c r="K5" i="2" s="1"/>
  <c r="J12" i="2"/>
  <c r="K12" i="2" s="1"/>
  <c r="J3" i="2"/>
  <c r="K3" i="2" s="1"/>
  <c r="J16" i="2"/>
  <c r="K16" i="2" s="1"/>
  <c r="J4" i="2"/>
  <c r="K4" i="2" s="1"/>
  <c r="AG28" i="1" l="1"/>
  <c r="U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tc={AD61EA03-5EA2-45DE-855C-F3EA21D01B89}</author>
  </authors>
  <commentList>
    <comment ref="F311" authorId="0" shapeId="0" xr:uid="{AD61EA03-5EA2-45DE-855C-F3EA21D01B8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2021年9月30日保証解約済み⇒次回対象（第9回）から外す</t>
      </text>
    </comment>
  </commentList>
</comments>
</file>

<file path=xl/sharedStrings.xml><?xml version="1.0" encoding="utf-8"?>
<sst xmlns="http://schemas.openxmlformats.org/spreadsheetml/2006/main" count="12383" uniqueCount="4493">
  <si>
    <t>出力抑制保証規定第３条に基づき、出力抑制に関する報告を致します。</t>
  </si>
  <si>
    <t>購 入 設 置 者</t>
  </si>
  <si>
    <t>加 入 番 号</t>
    <phoneticPr fontId="4"/>
  </si>
  <si>
    <t>印</t>
    <rPh sb="0" eb="1">
      <t>イン</t>
    </rPh>
    <phoneticPr fontId="4"/>
  </si>
  <si>
    <t>設 置 容 量</t>
    <rPh sb="0" eb="1">
      <t>セツ</t>
    </rPh>
    <rPh sb="2" eb="3">
      <t>チ</t>
    </rPh>
    <rPh sb="4" eb="5">
      <t>カタチ</t>
    </rPh>
    <rPh sb="6" eb="7">
      <t>リョウ</t>
    </rPh>
    <phoneticPr fontId="4"/>
  </si>
  <si>
    <t>抑制エリア</t>
    <rPh sb="0" eb="2">
      <t>ヨクセイ</t>
    </rPh>
    <phoneticPr fontId="4"/>
  </si>
  <si>
    <t>エリア</t>
    <phoneticPr fontId="4"/>
  </si>
  <si>
    <t>観測地点</t>
    <rPh sb="0" eb="2">
      <t>カンソク</t>
    </rPh>
    <rPh sb="2" eb="4">
      <t>チテン</t>
    </rPh>
    <phoneticPr fontId="4"/>
  </si>
  <si>
    <t>【抑制エリア】</t>
  </si>
  <si>
    <t>【観測地点】</t>
    <phoneticPr fontId="4"/>
  </si>
  <si>
    <t>【保証単価(A)】</t>
    <rPh sb="1" eb="3">
      <t>ホショウ</t>
    </rPh>
    <rPh sb="3" eb="5">
      <t>タンカ</t>
    </rPh>
    <phoneticPr fontId="4"/>
  </si>
  <si>
    <r>
      <t>円</t>
    </r>
    <r>
      <rPr>
        <sz val="9"/>
        <color theme="1"/>
        <rFont val="游ゴシック"/>
        <family val="3"/>
        <charset val="128"/>
        <scheme val="minor"/>
      </rPr>
      <t>（税抜）</t>
    </r>
    <rPh sb="0" eb="1">
      <t>エン</t>
    </rPh>
    <rPh sb="2" eb="4">
      <t>ゼイヌ</t>
    </rPh>
    <phoneticPr fontId="4"/>
  </si>
  <si>
    <t>福岡</t>
    <rPh sb="0" eb="2">
      <t>フクオカ</t>
    </rPh>
    <phoneticPr fontId="4"/>
  </si>
  <si>
    <t>(ｲ)</t>
    <phoneticPr fontId="4"/>
  </si>
  <si>
    <r>
      <t xml:space="preserve">発電量差額
</t>
    </r>
    <r>
      <rPr>
        <sz val="9"/>
        <color theme="1"/>
        <rFont val="游ゴシック"/>
        <family val="3"/>
        <charset val="128"/>
        <scheme val="minor"/>
      </rPr>
      <t>(ｳ)＝(ｱ)－(ｲ)</t>
    </r>
    <rPh sb="0" eb="5">
      <t>ハツデンリョウサガク</t>
    </rPh>
    <phoneticPr fontId="4"/>
  </si>
  <si>
    <r>
      <t xml:space="preserve">請求金額
</t>
    </r>
    <r>
      <rPr>
        <sz val="9"/>
        <color theme="1"/>
        <rFont val="游ゴシック"/>
        <family val="3"/>
        <charset val="128"/>
        <scheme val="minor"/>
      </rPr>
      <t>(A)×(ｳ)+消費税</t>
    </r>
    <rPh sb="0" eb="4">
      <t>セイキュウキンガク</t>
    </rPh>
    <rPh sb="13" eb="16">
      <t>ショウヒゼイ</t>
    </rPh>
    <phoneticPr fontId="4"/>
  </si>
  <si>
    <t>北九州</t>
    <rPh sb="0" eb="3">
      <t>キタキュウシュウ</t>
    </rPh>
    <phoneticPr fontId="4"/>
  </si>
  <si>
    <t>日付</t>
    <phoneticPr fontId="4"/>
  </si>
  <si>
    <t>発電量</t>
  </si>
  <si>
    <t>佐賀</t>
    <rPh sb="0" eb="2">
      <t>サガ</t>
    </rPh>
    <phoneticPr fontId="4"/>
  </si>
  <si>
    <t>【例】</t>
  </si>
  <si>
    <t>kWh</t>
    <phoneticPr fontId="4"/>
  </si>
  <si>
    <t>例（32円×133.87kWh）*1.10＝4,712円</t>
    <rPh sb="0" eb="1">
      <t>レイ</t>
    </rPh>
    <rPh sb="4" eb="5">
      <t>エン</t>
    </rPh>
    <rPh sb="27" eb="28">
      <t>エン</t>
    </rPh>
    <phoneticPr fontId="4"/>
  </si>
  <si>
    <t>長崎</t>
    <rPh sb="0" eb="2">
      <t>ナガサキ</t>
    </rPh>
    <phoneticPr fontId="4"/>
  </si>
  <si>
    <t>大分</t>
    <rPh sb="0" eb="2">
      <t>オオイタ</t>
    </rPh>
    <phoneticPr fontId="4"/>
  </si>
  <si>
    <t>円</t>
    <rPh sb="0" eb="1">
      <t>エン</t>
    </rPh>
    <phoneticPr fontId="4"/>
  </si>
  <si>
    <t>宮崎</t>
    <rPh sb="0" eb="2">
      <t>ミヤザキ</t>
    </rPh>
    <phoneticPr fontId="4"/>
  </si>
  <si>
    <t>鹿児島</t>
    <rPh sb="0" eb="3">
      <t>カゴシマ</t>
    </rPh>
    <phoneticPr fontId="4"/>
  </si>
  <si>
    <t>請求合計</t>
    <rPh sb="0" eb="2">
      <t>セイキュウ</t>
    </rPh>
    <rPh sb="2" eb="4">
      <t>ゴウケイ</t>
    </rPh>
    <phoneticPr fontId="4"/>
  </si>
  <si>
    <t>金融機関</t>
    <rPh sb="0" eb="4">
      <t>キンユウキカン</t>
    </rPh>
    <phoneticPr fontId="4"/>
  </si>
  <si>
    <t>銀行</t>
  </si>
  <si>
    <t>信用金庫</t>
  </si>
  <si>
    <t>支店</t>
    <rPh sb="0" eb="2">
      <t>シテン</t>
    </rPh>
    <phoneticPr fontId="4"/>
  </si>
  <si>
    <t>預金種類</t>
  </si>
  <si>
    <t>店番</t>
    <phoneticPr fontId="4"/>
  </si>
  <si>
    <t>口座番号</t>
  </si>
  <si>
    <t>普通</t>
  </si>
  <si>
    <t>当座</t>
  </si>
  <si>
    <t>ｳｴｽﾄﾎｰﾙﾃﾞｨﾝｸﾞｽ</t>
    <phoneticPr fontId="4"/>
  </si>
  <si>
    <t>ゆうちょ銀行</t>
  </si>
  <si>
    <t>通帳記号</t>
  </si>
  <si>
    <t>通帳番号</t>
  </si>
  <si>
    <t>受付</t>
    <rPh sb="0" eb="2">
      <t>ウケツケ</t>
    </rPh>
    <phoneticPr fontId="4"/>
  </si>
  <si>
    <t>承認</t>
    <rPh sb="0" eb="2">
      <t>ショウニン</t>
    </rPh>
    <phoneticPr fontId="4"/>
  </si>
  <si>
    <t>ﾌﾘｶﾞﾅ
口座名義人</t>
    <phoneticPr fontId="4"/>
  </si>
  <si>
    <t>様名義</t>
  </si>
  <si>
    <t>【対象期間】</t>
    <rPh sb="1" eb="3">
      <t>タイショウ</t>
    </rPh>
    <rPh sb="3" eb="5">
      <t>キカン</t>
    </rPh>
    <phoneticPr fontId="4"/>
  </si>
  <si>
    <t>【報告期限】</t>
    <rPh sb="1" eb="3">
      <t>ホウコク</t>
    </rPh>
    <rPh sb="3" eb="5">
      <t>キゲン</t>
    </rPh>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</si>
  <si>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</si>
  <si>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</si>
  <si>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</si>
  <si>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</si>
  <si>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</si>
  <si>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</si>
  <si>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</si>
  <si>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</si>
  <si>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</si>
  <si>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</si>
  <si>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</si>
  <si>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</si>
  <si>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</si>
  <si>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</si>
  <si>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</si>
  <si>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</si>
  <si>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</si>
  <si>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</si>
  <si>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s</t>
    <phoneticPr fontId="4"/>
  </si>
  <si>
    <t>t</t>
    <phoneticPr fontId="4"/>
  </si>
  <si>
    <t>u</t>
    <phoneticPr fontId="4"/>
  </si>
  <si>
    <t>v</t>
    <phoneticPr fontId="4"/>
  </si>
  <si>
    <t>w</t>
    <phoneticPr fontId="4"/>
  </si>
  <si>
    <t>x</t>
    <phoneticPr fontId="4"/>
  </si>
  <si>
    <t>y</t>
    <phoneticPr fontId="4"/>
  </si>
  <si>
    <t>z</t>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</si>
  <si>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</si>
  <si>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</si>
  <si>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</si>
  <si>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</si>
  <si>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</si>
  <si>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</si>
  <si>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</si>
  <si>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</si>
  <si>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</si>
  <si>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</si>
  <si>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</si>
  <si>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</si>
  <si>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</si>
  <si>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</si>
  <si>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</si>
  <si>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</si>
  <si>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</si>
  <si>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</si>
  <si>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S</t>
    <phoneticPr fontId="4"/>
  </si>
  <si>
    <t>T</t>
    <phoneticPr fontId="4"/>
  </si>
  <si>
    <t>U</t>
    <phoneticPr fontId="4"/>
  </si>
  <si>
    <t>V</t>
    <phoneticPr fontId="4"/>
  </si>
  <si>
    <t>W</t>
    <phoneticPr fontId="4"/>
  </si>
  <si>
    <t>X</t>
    <phoneticPr fontId="4"/>
  </si>
  <si>
    <t>Y</t>
    <phoneticPr fontId="4"/>
  </si>
  <si>
    <t>Z</t>
    <phoneticPr fontId="4"/>
  </si>
  <si>
    <t>×</t>
    <phoneticPr fontId="4"/>
  </si>
  <si>
    <t>加入番号</t>
    <rPh sb="0" eb="2">
      <t>カニュウ</t>
    </rPh>
    <rPh sb="2" eb="4">
      <t>バンゴウ</t>
    </rPh>
    <phoneticPr fontId="4"/>
  </si>
  <si>
    <t>日付</t>
    <rPh sb="0" eb="2">
      <t>ヒヅケ</t>
    </rPh>
    <phoneticPr fontId="4"/>
  </si>
  <si>
    <t>電圧階級</t>
    <rPh sb="0" eb="4">
      <t>デンアツカイキュウ</t>
    </rPh>
    <phoneticPr fontId="4"/>
  </si>
  <si>
    <t>出力抑制開始</t>
    <rPh sb="0" eb="4">
      <t>シュツリョクヨクセイ</t>
    </rPh>
    <rPh sb="4" eb="6">
      <t>カイシ</t>
    </rPh>
    <phoneticPr fontId="4"/>
  </si>
  <si>
    <t>出力抑制終了</t>
    <rPh sb="0" eb="4">
      <t>シュツリョクヨクセイ</t>
    </rPh>
    <rPh sb="4" eb="6">
      <t>シュウリョウ</t>
    </rPh>
    <phoneticPr fontId="4"/>
  </si>
  <si>
    <t>曜日</t>
    <rPh sb="0" eb="2">
      <t>ヨウビ</t>
    </rPh>
    <phoneticPr fontId="4"/>
  </si>
  <si>
    <t>参照地</t>
    <rPh sb="0" eb="2">
      <t>サンショウ</t>
    </rPh>
    <rPh sb="2" eb="3">
      <t>チ</t>
    </rPh>
    <phoneticPr fontId="4"/>
  </si>
  <si>
    <t>低：回数</t>
    <rPh sb="0" eb="1">
      <t>テイ</t>
    </rPh>
    <rPh sb="2" eb="4">
      <t>カイスウ</t>
    </rPh>
    <phoneticPr fontId="4"/>
  </si>
  <si>
    <t>高：回数</t>
    <rPh sb="0" eb="1">
      <t>コウ</t>
    </rPh>
    <rPh sb="2" eb="4">
      <t>カイスウ</t>
    </rPh>
    <phoneticPr fontId="4"/>
  </si>
  <si>
    <t>低</t>
    <rPh sb="0" eb="1">
      <t>テイ</t>
    </rPh>
    <phoneticPr fontId="4"/>
  </si>
  <si>
    <t>熊本</t>
    <rPh sb="0" eb="2">
      <t>クマモト</t>
    </rPh>
    <phoneticPr fontId="4"/>
  </si>
  <si>
    <t>高</t>
    <rPh sb="0" eb="1">
      <t>コウ</t>
    </rPh>
    <phoneticPr fontId="4"/>
  </si>
  <si>
    <t>50～2000</t>
  </si>
  <si>
    <t>低・高</t>
    <rPh sb="0" eb="1">
      <t>テイ</t>
    </rPh>
    <rPh sb="2" eb="3">
      <t>コウ</t>
    </rPh>
    <phoneticPr fontId="4"/>
  </si>
  <si>
    <t>10～50KW</t>
    <phoneticPr fontId="4"/>
  </si>
  <si>
    <t>50～2000</t>
    <phoneticPr fontId="4"/>
  </si>
  <si>
    <t>kW区分</t>
    <phoneticPr fontId="4"/>
  </si>
  <si>
    <t>低・高</t>
    <phoneticPr fontId="4"/>
  </si>
  <si>
    <t>PASS</t>
    <phoneticPr fontId="4"/>
  </si>
  <si>
    <t>コード</t>
    <phoneticPr fontId="4"/>
  </si>
  <si>
    <t>　すべて半角で入力してください。</t>
    <rPh sb="4" eb="6">
      <t>ハンカク</t>
    </rPh>
    <rPh sb="7" eb="9">
      <t>ニュウリョク</t>
    </rPh>
    <phoneticPr fontId="4"/>
  </si>
  <si>
    <t>加入番号</t>
    <rPh sb="0" eb="2">
      <t>カニュウ</t>
    </rPh>
    <rPh sb="2" eb="4">
      <t>バンゴウ</t>
    </rPh>
    <phoneticPr fontId="2"/>
  </si>
  <si>
    <t>PASS</t>
  </si>
  <si>
    <t>名称</t>
    <rPh sb="0" eb="2">
      <t>メイショウ</t>
    </rPh>
    <phoneticPr fontId="2"/>
  </si>
  <si>
    <t>連系日</t>
    <rPh sb="0" eb="2">
      <t>レンケイ</t>
    </rPh>
    <rPh sb="2" eb="3">
      <t>ビ</t>
    </rPh>
    <phoneticPr fontId="2"/>
  </si>
  <si>
    <t>容量</t>
    <rPh sb="0" eb="2">
      <t>ヨウリョウ</t>
    </rPh>
    <phoneticPr fontId="2"/>
  </si>
  <si>
    <t>kW区分</t>
    <rPh sb="2" eb="4">
      <t>クブン</t>
    </rPh>
    <phoneticPr fontId="7"/>
  </si>
  <si>
    <t>エリア</t>
  </si>
  <si>
    <t>対象ルール</t>
    <rPh sb="0" eb="2">
      <t>タイショウ</t>
    </rPh>
    <phoneticPr fontId="2"/>
  </si>
  <si>
    <t>単価</t>
    <rPh sb="0" eb="2">
      <t>タンカ</t>
    </rPh>
    <phoneticPr fontId="2"/>
  </si>
  <si>
    <t>実際の日射量
（MJ/㎡）</t>
    <rPh sb="0" eb="2">
      <t>ジッサイ</t>
    </rPh>
    <rPh sb="3" eb="5">
      <t>ニッシャ</t>
    </rPh>
    <rPh sb="5" eb="6">
      <t>リョウ</t>
    </rPh>
    <phoneticPr fontId="4"/>
  </si>
  <si>
    <t>PASSダブリ</t>
    <phoneticPr fontId="4"/>
  </si>
  <si>
    <t>北九州(旧)</t>
    <rPh sb="0" eb="3">
      <t>キタキュウシュウ</t>
    </rPh>
    <phoneticPr fontId="1"/>
  </si>
  <si>
    <t>保証開始日</t>
    <rPh sb="0" eb="2">
      <t>ホショウ</t>
    </rPh>
    <rPh sb="2" eb="5">
      <t>カイシビ</t>
    </rPh>
    <phoneticPr fontId="4"/>
  </si>
  <si>
    <t>実際の日射量と
近い日射量（MJ/㎡）</t>
    <phoneticPr fontId="4"/>
  </si>
  <si>
    <t>㈱ウエストホールディングス　出力抑制保証係　担当者宛</t>
    <rPh sb="20" eb="21">
      <t>カカリ</t>
    </rPh>
    <rPh sb="22" eb="25">
      <t>タントウシャ</t>
    </rPh>
    <rPh sb="25" eb="26">
      <t>アテ</t>
    </rPh>
    <phoneticPr fontId="4"/>
  </si>
  <si>
    <t>氏 名・名 称</t>
    <phoneticPr fontId="4"/>
  </si>
  <si>
    <t>系 統 連 系 日</t>
    <phoneticPr fontId="4"/>
  </si>
  <si>
    <t>kW</t>
    <phoneticPr fontId="4"/>
  </si>
  <si>
    <t>出力抑制指示日</t>
    <phoneticPr fontId="4"/>
  </si>
  <si>
    <t>(ｱ)</t>
    <phoneticPr fontId="4"/>
  </si>
  <si>
    <t>比較対象日　</t>
    <phoneticPr fontId="4"/>
  </si>
  <si>
    <t>日射量</t>
    <phoneticPr fontId="4"/>
  </si>
  <si>
    <t>kWh</t>
  </si>
  <si>
    <t>10～50KW</t>
  </si>
  <si>
    <t xml:space="preserve"> 32</t>
  </si>
  <si>
    <t xml:space="preserve"> 36</t>
  </si>
  <si>
    <t xml:space="preserve"> 27</t>
  </si>
  <si>
    <t xml:space="preserve"> 24</t>
  </si>
  <si>
    <t xml:space="preserve"> 21</t>
  </si>
  <si>
    <t xml:space="preserve"> 18</t>
  </si>
  <si>
    <t xml:space="preserve"> 14</t>
  </si>
  <si>
    <t>鹿児島</t>
  </si>
  <si>
    <t>プラス</t>
    <phoneticPr fontId="4"/>
  </si>
  <si>
    <t>㈲バースト</t>
  </si>
  <si>
    <t>高</t>
    <rPh sb="0" eb="1">
      <t>コウ</t>
    </rPh>
    <phoneticPr fontId="1"/>
  </si>
  <si>
    <t>北九州(旧)</t>
    <rPh sb="0" eb="3">
      <t>キタキュウシュウ</t>
    </rPh>
    <rPh sb="4" eb="5">
      <t>キュウ</t>
    </rPh>
    <phoneticPr fontId="1"/>
  </si>
  <si>
    <t>福岡市</t>
    <rPh sb="0" eb="3">
      <t>フクオカシ</t>
    </rPh>
    <phoneticPr fontId="1"/>
  </si>
  <si>
    <t>低</t>
    <rPh sb="0" eb="1">
      <t>テイ</t>
    </rPh>
    <phoneticPr fontId="1"/>
  </si>
  <si>
    <t>鹿児島市</t>
    <rPh sb="0" eb="3">
      <t>カゴシマ</t>
    </rPh>
    <rPh sb="3" eb="4">
      <t>シ</t>
    </rPh>
    <phoneticPr fontId="1"/>
  </si>
  <si>
    <t>佐賀</t>
    <rPh sb="0" eb="2">
      <t>サガ</t>
    </rPh>
    <phoneticPr fontId="1"/>
  </si>
  <si>
    <t>佐賀市</t>
    <rPh sb="0" eb="3">
      <t>サガシ</t>
    </rPh>
    <phoneticPr fontId="1"/>
  </si>
  <si>
    <t>宮崎</t>
  </si>
  <si>
    <t>宮崎市</t>
    <rPh sb="0" eb="3">
      <t>ミヤザキシ</t>
    </rPh>
    <phoneticPr fontId="1"/>
  </si>
  <si>
    <t>熊本</t>
  </si>
  <si>
    <t>熊本市</t>
    <rPh sb="0" eb="3">
      <t>クマモトシ</t>
    </rPh>
    <phoneticPr fontId="1"/>
  </si>
  <si>
    <t>長崎</t>
  </si>
  <si>
    <t>長崎市</t>
    <rPh sb="0" eb="3">
      <t>ナガサキシ</t>
    </rPh>
    <phoneticPr fontId="1"/>
  </si>
  <si>
    <t>大分</t>
    <rPh sb="0" eb="2">
      <t>オオイタ</t>
    </rPh>
    <phoneticPr fontId="1"/>
  </si>
  <si>
    <t>大分市</t>
    <rPh sb="0" eb="3">
      <t>オオイタシ</t>
    </rPh>
    <phoneticPr fontId="1"/>
  </si>
  <si>
    <t>北九州</t>
  </si>
  <si>
    <t>福岡市</t>
    <rPh sb="0" eb="2">
      <t>フクオカ</t>
    </rPh>
    <rPh sb="2" eb="3">
      <t>シ</t>
    </rPh>
    <phoneticPr fontId="1"/>
  </si>
  <si>
    <t>福岡</t>
    <rPh sb="0" eb="2">
      <t>フクオカ</t>
    </rPh>
    <phoneticPr fontId="1"/>
  </si>
  <si>
    <t>2022年9月1日～2023年2月28日</t>
    <rPh sb="4" eb="5">
      <t>ネン</t>
    </rPh>
    <rPh sb="6" eb="7">
      <t>ガツ</t>
    </rPh>
    <rPh sb="8" eb="9">
      <t>ヒ</t>
    </rPh>
    <rPh sb="14" eb="15">
      <t>ネン</t>
    </rPh>
    <rPh sb="16" eb="17">
      <t>ガツ</t>
    </rPh>
    <rPh sb="19" eb="20">
      <t>ヒ</t>
    </rPh>
    <phoneticPr fontId="4"/>
  </si>
  <si>
    <t>月</t>
  </si>
  <si>
    <t>金</t>
  </si>
  <si>
    <t>木</t>
  </si>
  <si>
    <t>水</t>
  </si>
  <si>
    <t>火</t>
  </si>
  <si>
    <t>土</t>
  </si>
  <si>
    <t>日</t>
  </si>
  <si>
    <t>工番ダブり</t>
    <rPh sb="0" eb="2">
      <t>コウバン</t>
    </rPh>
    <phoneticPr fontId="3"/>
  </si>
  <si>
    <t>・太枠部分に系統連系日以降の出力抑制指示日の発電量をご入力下さい。
・報告書のご提出時には、必ず「出力制御指示日」「比較対象日」の全日分の
　発電量が確認出来る資料、電力会社が発行する購入電力料金明細書を
　同封して下さい。
※発電事業者様自らが作成された発電実績の転記一覧表等は該当致しません。
　モニタ等の画面を写した写真や印刷物を同封して下さい。</t>
    <rPh sb="6" eb="10">
      <t>ケイトウレンケイ</t>
    </rPh>
    <rPh sb="10" eb="11">
      <t>ビ</t>
    </rPh>
    <rPh sb="11" eb="13">
      <t>イコウ</t>
    </rPh>
    <rPh sb="14" eb="16">
      <t>シュツリョク</t>
    </rPh>
    <rPh sb="16" eb="18">
      <t>ヨクセイ</t>
    </rPh>
    <rPh sb="18" eb="20">
      <t>シジ</t>
    </rPh>
    <rPh sb="20" eb="21">
      <t>ビ</t>
    </rPh>
    <rPh sb="22" eb="24">
      <t>ハツデン</t>
    </rPh>
    <rPh sb="24" eb="25">
      <t>リョウ</t>
    </rPh>
    <rPh sb="27" eb="29">
      <t>ニュウリョク</t>
    </rPh>
    <rPh sb="29" eb="30">
      <t>クダ</t>
    </rPh>
    <rPh sb="35" eb="37">
      <t>ホウコク</t>
    </rPh>
    <rPh sb="37" eb="38">
      <t>ショ</t>
    </rPh>
    <rPh sb="40" eb="42">
      <t>テイシュツ</t>
    </rPh>
    <rPh sb="42" eb="43">
      <t>ジ</t>
    </rPh>
    <rPh sb="46" eb="47">
      <t>カナラ</t>
    </rPh>
    <rPh sb="49" eb="51">
      <t>シュツリョク</t>
    </rPh>
    <rPh sb="51" eb="53">
      <t>セイギョ</t>
    </rPh>
    <rPh sb="53" eb="55">
      <t>シジ</t>
    </rPh>
    <rPh sb="55" eb="56">
      <t>ヒ</t>
    </rPh>
    <rPh sb="58" eb="60">
      <t>ヒカク</t>
    </rPh>
    <rPh sb="60" eb="62">
      <t>タイショウ</t>
    </rPh>
    <rPh sb="62" eb="63">
      <t>ビ</t>
    </rPh>
    <rPh sb="65" eb="68">
      <t>ゼンジツブン</t>
    </rPh>
    <rPh sb="72" eb="75">
      <t>ハツデンリョウ</t>
    </rPh>
    <rPh sb="76" eb="78">
      <t>カクニン</t>
    </rPh>
    <rPh sb="78" eb="80">
      <t>デキ</t>
    </rPh>
    <rPh sb="81" eb="83">
      <t>シリョウ</t>
    </rPh>
    <rPh sb="84" eb="88">
      <t>デンリョクガイシャ</t>
    </rPh>
    <rPh sb="89" eb="91">
      <t>ハッコウ</t>
    </rPh>
    <rPh sb="105" eb="107">
      <t>ドウフウ</t>
    </rPh>
    <rPh sb="109" eb="110">
      <t>クダ</t>
    </rPh>
    <rPh sb="115" eb="117">
      <t>ハツデン</t>
    </rPh>
    <rPh sb="117" eb="120">
      <t>ジギョウシャ</t>
    </rPh>
    <rPh sb="120" eb="121">
      <t>サマ</t>
    </rPh>
    <rPh sb="121" eb="122">
      <t>ミズカ</t>
    </rPh>
    <rPh sb="124" eb="126">
      <t>サクセイ</t>
    </rPh>
    <rPh sb="129" eb="131">
      <t>ハツデン</t>
    </rPh>
    <rPh sb="131" eb="133">
      <t>ジッセキ</t>
    </rPh>
    <rPh sb="134" eb="136">
      <t>テンキ</t>
    </rPh>
    <rPh sb="136" eb="139">
      <t>イチランヒョウ</t>
    </rPh>
    <rPh sb="139" eb="140">
      <t>ナド</t>
    </rPh>
    <rPh sb="141" eb="143">
      <t>ガイトウ</t>
    </rPh>
    <rPh sb="143" eb="144">
      <t>イタ</t>
    </rPh>
    <rPh sb="154" eb="155">
      <t>ナド</t>
    </rPh>
    <rPh sb="156" eb="158">
      <t>ガメン</t>
    </rPh>
    <rPh sb="159" eb="160">
      <t>ウツ</t>
    </rPh>
    <rPh sb="162" eb="164">
      <t>シャシン</t>
    </rPh>
    <rPh sb="165" eb="168">
      <t>インサツブツ</t>
    </rPh>
    <rPh sb="169" eb="171">
      <t>ドウフウ</t>
    </rPh>
    <rPh sb="173" eb="174">
      <t>クダ</t>
    </rPh>
    <phoneticPr fontId="4"/>
  </si>
  <si>
    <t>【報告書郵送先】〒100-0005　東京都千代田区丸の内1-6-5　丸の内北口ビルディング20階</t>
    <rPh sb="1" eb="4">
      <t>ホウコクショ</t>
    </rPh>
    <rPh sb="4" eb="6">
      <t>ユウソウ</t>
    </rPh>
    <rPh sb="6" eb="7">
      <t>サキ</t>
    </rPh>
    <rPh sb="21" eb="25">
      <t>チヨダク</t>
    </rPh>
    <rPh sb="25" eb="26">
      <t>マル</t>
    </rPh>
    <rPh sb="27" eb="28">
      <t>ウチ</t>
    </rPh>
    <rPh sb="34" eb="35">
      <t>マル</t>
    </rPh>
    <rPh sb="36" eb="37">
      <t>ウチ</t>
    </rPh>
    <rPh sb="37" eb="39">
      <t>キタグチ</t>
    </rPh>
    <rPh sb="47" eb="48">
      <t>カイ</t>
    </rPh>
    <phoneticPr fontId="4"/>
  </si>
  <si>
    <t>2023年7月31日必着</t>
    <rPh sb="4" eb="5">
      <t>ネン</t>
    </rPh>
    <rPh sb="6" eb="7">
      <t>ガツ</t>
    </rPh>
    <rPh sb="9" eb="10">
      <t>ヒ</t>
    </rPh>
    <rPh sb="10" eb="12">
      <t>ヒッチャク</t>
    </rPh>
    <phoneticPr fontId="4"/>
  </si>
  <si>
    <t>広島</t>
  </si>
  <si>
    <t>年月日</t>
  </si>
  <si>
    <t>合計全天日射量(MJ/㎡)</t>
  </si>
  <si>
    <t>福岡</t>
  </si>
  <si>
    <t>佐賀</t>
  </si>
  <si>
    <t>大分</t>
  </si>
  <si>
    <t>山口</t>
  </si>
  <si>
    <t>松江</t>
  </si>
  <si>
    <t>鳥取</t>
  </si>
  <si>
    <t>岡山</t>
  </si>
  <si>
    <t>松山</t>
  </si>
  <si>
    <t>高松</t>
  </si>
  <si>
    <t>高知</t>
  </si>
  <si>
    <t>徳島</t>
  </si>
  <si>
    <t>4月</t>
    <rPh sb="1" eb="2">
      <t>ガツ</t>
    </rPh>
    <phoneticPr fontId="4"/>
  </si>
  <si>
    <t>5月</t>
  </si>
  <si>
    <t>6月</t>
  </si>
  <si>
    <t>7月</t>
  </si>
  <si>
    <t>8月</t>
  </si>
  <si>
    <t>9月</t>
  </si>
  <si>
    <t>10月</t>
  </si>
  <si>
    <t>広島</t>
    <rPh sb="0" eb="2">
      <t>ヒロシマ</t>
    </rPh>
    <phoneticPr fontId="4"/>
  </si>
  <si>
    <t>広島市</t>
    <rPh sb="0" eb="2">
      <t>ヒロシマ</t>
    </rPh>
    <rPh sb="2" eb="3">
      <t>シ</t>
    </rPh>
    <phoneticPr fontId="4"/>
  </si>
  <si>
    <t>あ</t>
    <phoneticPr fontId="4"/>
  </si>
  <si>
    <t>広島市</t>
    <rPh sb="0" eb="3">
      <t>ヒロシマシ</t>
    </rPh>
    <phoneticPr fontId="4"/>
  </si>
  <si>
    <t>山口市</t>
    <rPh sb="0" eb="2">
      <t>ヤマグチ</t>
    </rPh>
    <rPh sb="2" eb="3">
      <t>シ</t>
    </rPh>
    <phoneticPr fontId="4"/>
  </si>
  <si>
    <t>岡山市</t>
    <rPh sb="0" eb="3">
      <t>オカヤマシ</t>
    </rPh>
    <phoneticPr fontId="4"/>
  </si>
  <si>
    <t>松江市</t>
    <rPh sb="0" eb="2">
      <t>マツエ</t>
    </rPh>
    <rPh sb="2" eb="3">
      <t>シ</t>
    </rPh>
    <phoneticPr fontId="4"/>
  </si>
  <si>
    <t>鳥取市</t>
    <rPh sb="0" eb="2">
      <t>トットリ</t>
    </rPh>
    <rPh sb="2" eb="3">
      <t>シ</t>
    </rPh>
    <phoneticPr fontId="4"/>
  </si>
  <si>
    <t>高知市</t>
    <rPh sb="0" eb="3">
      <t>コウチシ</t>
    </rPh>
    <phoneticPr fontId="4"/>
  </si>
  <si>
    <t>高松市</t>
    <rPh sb="0" eb="3">
      <t>タカマツシ</t>
    </rPh>
    <phoneticPr fontId="4"/>
  </si>
  <si>
    <t>徳島市</t>
    <rPh sb="0" eb="3">
      <t>トクシマシ</t>
    </rPh>
    <phoneticPr fontId="4"/>
  </si>
  <si>
    <t>松山市</t>
    <rPh sb="0" eb="3">
      <t>マツヤマシ</t>
    </rPh>
    <phoneticPr fontId="4"/>
  </si>
  <si>
    <t>合同会社パワーロジコム</t>
  </si>
  <si>
    <t>㈱ジェネスト</t>
  </si>
  <si>
    <t>岩手川グループ㈲</t>
  </si>
  <si>
    <t>横田　美千子</t>
  </si>
  <si>
    <t>谷口　澄子</t>
  </si>
  <si>
    <t>柳岡　隆司</t>
  </si>
  <si>
    <t>㈲大井水産</t>
  </si>
  <si>
    <t>㈱アースネットエコロジー</t>
  </si>
  <si>
    <t>三矢オート㈱</t>
  </si>
  <si>
    <t>茅野　直</t>
  </si>
  <si>
    <t>㈱エー・プラン</t>
  </si>
  <si>
    <t>林酒造㈱</t>
  </si>
  <si>
    <t>弘安企業㈱</t>
  </si>
  <si>
    <t>宇タカ　啓介</t>
  </si>
  <si>
    <t>虫明　照道</t>
  </si>
  <si>
    <t>葛原　伸哉</t>
  </si>
  <si>
    <t>後藤　佳久</t>
  </si>
  <si>
    <t>船越　定明</t>
  </si>
  <si>
    <t>㈱竹下生コン</t>
  </si>
  <si>
    <t>久保　隆子</t>
  </si>
  <si>
    <t>㈲広岡重機</t>
  </si>
  <si>
    <t>㈱Ｋ・コミュニティ</t>
  </si>
  <si>
    <t>㈲ニシカワ</t>
  </si>
  <si>
    <t>渡里　正盛</t>
  </si>
  <si>
    <t>さんさん自然エネルギー合同会社</t>
  </si>
  <si>
    <t>松田ガス㈱</t>
  </si>
  <si>
    <t>㈱エクスパートナー</t>
  </si>
  <si>
    <t>廣田　昭彦</t>
  </si>
  <si>
    <t>梶原　彰</t>
  </si>
  <si>
    <t>堀田　忠彦</t>
  </si>
  <si>
    <t>大嶋　貴之</t>
  </si>
  <si>
    <t>宿野　寿樹</t>
  </si>
  <si>
    <t>藤本　茂</t>
  </si>
  <si>
    <t>伊勢谷　春樹</t>
  </si>
  <si>
    <t>川口　佑太</t>
  </si>
  <si>
    <t>㈱ポストごはんの里</t>
  </si>
  <si>
    <t>新内　隆久</t>
  </si>
  <si>
    <t>㈱丸鋲</t>
  </si>
  <si>
    <t>永井　理博</t>
  </si>
  <si>
    <t>小谷　真</t>
  </si>
  <si>
    <t>新畑　仁史</t>
  </si>
  <si>
    <t>森川　伸二</t>
  </si>
  <si>
    <t>森川　浩美</t>
  </si>
  <si>
    <t>ヨシ川　忠宏</t>
  </si>
  <si>
    <t>㈱ガクセンター</t>
  </si>
  <si>
    <t>㈱広庄</t>
  </si>
  <si>
    <t>㈱竹田電機工業所</t>
  </si>
  <si>
    <t>谷　孝夫</t>
  </si>
  <si>
    <t>谷山　伸広</t>
  </si>
  <si>
    <t>谷山　一恵</t>
  </si>
  <si>
    <t>泓田　水花</t>
  </si>
  <si>
    <t>㈲ウエモト</t>
  </si>
  <si>
    <t>安藤　勝広</t>
  </si>
  <si>
    <t>風神　靖司</t>
  </si>
  <si>
    <t>医療法人桃樹会　大守クリニック</t>
  </si>
  <si>
    <t>梶原　達雄</t>
  </si>
  <si>
    <t>高原　啓嗣</t>
  </si>
  <si>
    <t>佐伯蒟蒻㈲</t>
  </si>
  <si>
    <t>オー・テック㈱</t>
  </si>
  <si>
    <t>久谷　元郎</t>
  </si>
  <si>
    <t>向島　睦磨</t>
  </si>
  <si>
    <t>㈲マック</t>
  </si>
  <si>
    <t>㈲かざぐるま</t>
  </si>
  <si>
    <t>余越　誠壮</t>
  </si>
  <si>
    <t>渡口　倫咲</t>
  </si>
  <si>
    <t>川サキ　進</t>
  </si>
  <si>
    <t>那須　良行</t>
  </si>
  <si>
    <t>木南　廣行</t>
  </si>
  <si>
    <t>室木　芳晴</t>
  </si>
  <si>
    <t>小野　俊哉</t>
  </si>
  <si>
    <t>㈱ハウスメイト</t>
  </si>
  <si>
    <t>景山　美津子</t>
  </si>
  <si>
    <t>山本　洋史</t>
  </si>
  <si>
    <t>㈲信長興業</t>
  </si>
  <si>
    <t>林　英紀</t>
  </si>
  <si>
    <t>㈲バン・ウォーク</t>
  </si>
  <si>
    <t>庄原ステンレス工業㈱</t>
  </si>
  <si>
    <t>㈱日本海通商</t>
  </si>
  <si>
    <t>㈲ヤマモト工業</t>
  </si>
  <si>
    <t>谷岡　哲彰</t>
  </si>
  <si>
    <t>後楽運輸㈱</t>
  </si>
  <si>
    <t>利守　正安</t>
  </si>
  <si>
    <t>㈱青山電気</t>
  </si>
  <si>
    <t>輝本　善文</t>
  </si>
  <si>
    <t>秋田　明大</t>
  </si>
  <si>
    <t>西島　暁</t>
  </si>
  <si>
    <t>瀬尾　浩康</t>
  </si>
  <si>
    <t>福山熱煉工業㈱</t>
  </si>
  <si>
    <t>㈲共立</t>
  </si>
  <si>
    <t>岡田　直樹</t>
  </si>
  <si>
    <t>金田　洋二</t>
  </si>
  <si>
    <t>山サキ　武司</t>
  </si>
  <si>
    <t>戸田　敏之</t>
  </si>
  <si>
    <t>絹田　孝江</t>
  </si>
  <si>
    <t>㈲パッソコーポレーション</t>
  </si>
  <si>
    <t>谷山　亮</t>
  </si>
  <si>
    <t>㈱出来商店</t>
  </si>
  <si>
    <t>川サキ　千恵美</t>
  </si>
  <si>
    <t>十川　和幸</t>
  </si>
  <si>
    <t>㈱中村解体</t>
  </si>
  <si>
    <t>合同会社龍頭</t>
  </si>
  <si>
    <t>トーソク不動産㈱</t>
  </si>
  <si>
    <t>田中　陽一郎</t>
  </si>
  <si>
    <t>岡光　榮一</t>
  </si>
  <si>
    <t>㈱オオバクリエイティブ</t>
  </si>
  <si>
    <t>竹原　美津子</t>
  </si>
  <si>
    <t>竹原　博美</t>
  </si>
  <si>
    <t>後藤石油㈱</t>
  </si>
  <si>
    <t>松田　修三</t>
  </si>
  <si>
    <t>大島　哲也</t>
  </si>
  <si>
    <t>㈲光陽</t>
  </si>
  <si>
    <t>大山　正紀</t>
  </si>
  <si>
    <t>西野　勝子</t>
  </si>
  <si>
    <t>山本　輝也</t>
  </si>
  <si>
    <t>㈱カナダニ</t>
  </si>
  <si>
    <t>桑原　良</t>
  </si>
  <si>
    <t>大上　明則</t>
  </si>
  <si>
    <t>長瀬　巖</t>
  </si>
  <si>
    <t>山本　貴史</t>
  </si>
  <si>
    <t>㈱オオクラ</t>
  </si>
  <si>
    <t>藤井　盛良</t>
  </si>
  <si>
    <t>原田　淳</t>
  </si>
  <si>
    <t>㈱クロマ</t>
  </si>
  <si>
    <t>㈱祐徳</t>
  </si>
  <si>
    <t>㈱タカ橋精機</t>
  </si>
  <si>
    <t>㈱水巧技術コンサルタント</t>
  </si>
  <si>
    <t>森川　貞登</t>
  </si>
  <si>
    <t>おおたけ㈱</t>
  </si>
  <si>
    <t>井上　實</t>
  </si>
  <si>
    <t>㈱小郡不動産</t>
  </si>
  <si>
    <t>原田　明夫</t>
  </si>
  <si>
    <t>㈱フジモリ</t>
  </si>
  <si>
    <t>本郷不動産㈲</t>
  </si>
  <si>
    <t>桑原　大輔</t>
  </si>
  <si>
    <t>横尾　綾美</t>
  </si>
  <si>
    <t>増本　玄治</t>
  </si>
  <si>
    <t>山本　雅彦</t>
  </si>
  <si>
    <t>今村　信将</t>
  </si>
  <si>
    <t>青山　仁</t>
  </si>
  <si>
    <t>道信　智之</t>
  </si>
  <si>
    <t>窪田　智恵美</t>
  </si>
  <si>
    <t>横山　聡子</t>
  </si>
  <si>
    <t>㈱あけぼの</t>
  </si>
  <si>
    <t>上田　耕司</t>
  </si>
  <si>
    <t>中村　逸樹</t>
  </si>
  <si>
    <t>竹下　浩二</t>
  </si>
  <si>
    <t>森岡　淳一</t>
  </si>
  <si>
    <t>藪本　大輔</t>
  </si>
  <si>
    <t>上田　孝子</t>
  </si>
  <si>
    <t>中川　学</t>
  </si>
  <si>
    <t>寺本　拓生</t>
  </si>
  <si>
    <t>合同会社チルドレンズ・ＰＰＰ・パートナーズ</t>
  </si>
  <si>
    <t>㈱イタガキ建設コンサルタント</t>
  </si>
  <si>
    <t>俵　龍司</t>
  </si>
  <si>
    <t>広島港運倉庫㈱</t>
  </si>
  <si>
    <t>柿野上　英世</t>
  </si>
  <si>
    <t>亀石　昌義</t>
  </si>
  <si>
    <t>安東　徹</t>
  </si>
  <si>
    <t>㈱総合メンテナンス</t>
  </si>
  <si>
    <t>小畑　隆浩</t>
  </si>
  <si>
    <t>後藤　孝子</t>
  </si>
  <si>
    <t>アコオビジネスコンサルティング㈱</t>
  </si>
  <si>
    <t>柿野上　克己</t>
  </si>
  <si>
    <t>神田　優子</t>
  </si>
  <si>
    <t>神田　仁美</t>
  </si>
  <si>
    <t>窪田　知巳</t>
  </si>
  <si>
    <t>松田石油㈱</t>
  </si>
  <si>
    <t>瀧川　雅英</t>
  </si>
  <si>
    <t>㈱クリーンエネルギー山口</t>
  </si>
  <si>
    <t>㈱アイヤマ</t>
  </si>
  <si>
    <t>㈱あべダンボール</t>
  </si>
  <si>
    <t>平岡　祐哉</t>
  </si>
  <si>
    <t>黒角　直樹</t>
  </si>
  <si>
    <t>㈱Ｒ－テック</t>
  </si>
  <si>
    <t>㈱プレジャー</t>
  </si>
  <si>
    <t>藤井　積</t>
  </si>
  <si>
    <t>ラボテック㈱</t>
  </si>
  <si>
    <t>小原　文博</t>
  </si>
  <si>
    <t>多川　幸雄</t>
  </si>
  <si>
    <t>富田印刷㈱</t>
  </si>
  <si>
    <t>大塚　正博</t>
  </si>
  <si>
    <t>岡本　透</t>
  </si>
  <si>
    <t>㈲能美工作所</t>
  </si>
  <si>
    <t>農事組合法人三共グリーン</t>
  </si>
  <si>
    <t>㈱サンハウス</t>
  </si>
  <si>
    <t>呉川　峰春</t>
  </si>
  <si>
    <t>㈱ＮＥＸＴ　ＩＮＮＯＶＡＴＩＯＮ</t>
  </si>
  <si>
    <t>村川　琢也</t>
  </si>
  <si>
    <t>（同）ｉｎｃｏｎｔｒｏ</t>
  </si>
  <si>
    <t>㈲岡田工業</t>
  </si>
  <si>
    <t>ダイイチ興産㈱</t>
  </si>
  <si>
    <t>㈱岡山楷進予備校</t>
  </si>
  <si>
    <t>㈲吉澤モータース</t>
  </si>
  <si>
    <t>柴田　佳明</t>
  </si>
  <si>
    <t>高元　美喜雄</t>
  </si>
  <si>
    <t>川サキ　誠二</t>
  </si>
  <si>
    <t>西内鐵工㈱</t>
  </si>
  <si>
    <t>佃　昌弘</t>
  </si>
  <si>
    <t>㈱井口産交</t>
  </si>
  <si>
    <t>㈲ビーエム</t>
  </si>
  <si>
    <t>広島ボデーパーツ㈱</t>
  </si>
  <si>
    <t>㈲真食</t>
  </si>
  <si>
    <t>村上　基広</t>
  </si>
  <si>
    <t>㈱Ｅａｒｔｈ　Ｄｒｅａｍｓ</t>
  </si>
  <si>
    <t>池村　郁夫</t>
  </si>
  <si>
    <t>㈲中元機工</t>
  </si>
  <si>
    <t>㈱エスエイチエス</t>
  </si>
  <si>
    <t>光陽建設㈱</t>
  </si>
  <si>
    <t>（資）福寿万記の里</t>
  </si>
  <si>
    <t>㈲和気環境サービス</t>
  </si>
  <si>
    <t>ニッケン食品㈱</t>
  </si>
  <si>
    <t>㈱三愛</t>
  </si>
  <si>
    <t>㈲シムズ中国</t>
  </si>
  <si>
    <t>谷口　清孝</t>
  </si>
  <si>
    <t>㈲トッツ</t>
  </si>
  <si>
    <t>㈱浜田運送</t>
  </si>
  <si>
    <t>五島　正道</t>
  </si>
  <si>
    <t>丸子　善和</t>
  </si>
  <si>
    <t>㈱ハーブル</t>
  </si>
  <si>
    <t>㈱フィオーリ</t>
  </si>
  <si>
    <t>㈲大熊工業</t>
  </si>
  <si>
    <t>㈲脇本電気工事</t>
  </si>
  <si>
    <t>㈲光第一ドライ</t>
  </si>
  <si>
    <t>高元　建二</t>
  </si>
  <si>
    <t>（福）めやす箱</t>
  </si>
  <si>
    <t>㈱やしき</t>
  </si>
  <si>
    <t>松原　博男</t>
  </si>
  <si>
    <t>倉本　朋招</t>
  </si>
  <si>
    <t>長井　俊彦</t>
  </si>
  <si>
    <t>畑　哲治</t>
  </si>
  <si>
    <t>今井　加代子</t>
  </si>
  <si>
    <t>大田　章</t>
  </si>
  <si>
    <t>㈱セブン</t>
  </si>
  <si>
    <t>山本　泰久</t>
  </si>
  <si>
    <t>藤井　登</t>
  </si>
  <si>
    <t>㈱中国ホンダ販売</t>
  </si>
  <si>
    <t>梅村　翔子</t>
  </si>
  <si>
    <t>㈲コアティ建築設計</t>
  </si>
  <si>
    <t>平田　れい子</t>
  </si>
  <si>
    <t>上杉　清和</t>
  </si>
  <si>
    <t>㈱大宝組</t>
  </si>
  <si>
    <t>濱井　大輔</t>
  </si>
  <si>
    <t>㈲大野屋商店</t>
  </si>
  <si>
    <t>金城　剛哲</t>
  </si>
  <si>
    <t>タカ仙商事㈱</t>
  </si>
  <si>
    <t>岡　正恒</t>
  </si>
  <si>
    <t>長安　啓治</t>
  </si>
  <si>
    <t>ＰＲＩＭＥ　ＥＭＯＴＩＯＮ</t>
  </si>
  <si>
    <t>虫明　純一朗</t>
  </si>
  <si>
    <t>㈲備南農産</t>
  </si>
  <si>
    <t>塩サキ　秀正</t>
  </si>
  <si>
    <t>㈲菅</t>
  </si>
  <si>
    <t>川サキ　孝明</t>
  </si>
  <si>
    <t>ヨシ村　福子</t>
  </si>
  <si>
    <t>吉田　敦</t>
  </si>
  <si>
    <t>㈲コーシン</t>
  </si>
  <si>
    <t>近藤　宏</t>
  </si>
  <si>
    <t>土本　慎也</t>
  </si>
  <si>
    <t>大谷　憲行</t>
  </si>
  <si>
    <t>国岡　晃行</t>
  </si>
  <si>
    <t>天堂工業㈱</t>
  </si>
  <si>
    <t>中川　義朗</t>
  </si>
  <si>
    <t>中川　了介</t>
  </si>
  <si>
    <t>朝日サービス㈱</t>
  </si>
  <si>
    <t>山川　典子</t>
  </si>
  <si>
    <t>㈱御領精螺</t>
  </si>
  <si>
    <t>㈲ガレージサトウ</t>
  </si>
  <si>
    <t>塩サキ　豊己</t>
  </si>
  <si>
    <t>渡邊　直樹</t>
  </si>
  <si>
    <t>川本　賢</t>
  </si>
  <si>
    <t>岡本農園（同）</t>
  </si>
  <si>
    <t>㈱ウエストヒルＨＴ</t>
  </si>
  <si>
    <t>㈲ワイ・エイチ・ケイ・コーポレーション</t>
  </si>
  <si>
    <t>桝浦　タカシ</t>
  </si>
  <si>
    <t>穴迫　隆史</t>
  </si>
  <si>
    <t>藤原　満</t>
  </si>
  <si>
    <t>㈲吉岡鉄工所</t>
  </si>
  <si>
    <t>㈱ミカワプロダクト</t>
  </si>
  <si>
    <t>日栄興業㈱</t>
  </si>
  <si>
    <t>㈱伸栄興産</t>
  </si>
  <si>
    <t>㈲戸田商行</t>
  </si>
  <si>
    <t>北川　香央里</t>
  </si>
  <si>
    <t>㈲林石材店</t>
  </si>
  <si>
    <t>永田　正子</t>
  </si>
  <si>
    <t>勝矢　吏</t>
  </si>
  <si>
    <t>東　志摩</t>
  </si>
  <si>
    <t>（同）アイプラス</t>
  </si>
  <si>
    <t>㈲マツカワ</t>
  </si>
  <si>
    <t>㈲ＩＴＯテクノ</t>
  </si>
  <si>
    <t>㈱サンライトムラカワ</t>
  </si>
  <si>
    <t>河菜海運㈱</t>
  </si>
  <si>
    <t>㈱ツルサキ</t>
  </si>
  <si>
    <t>豊島　英子</t>
  </si>
  <si>
    <t>㈲鹿野アグリ</t>
  </si>
  <si>
    <t>藤本　邦義</t>
  </si>
  <si>
    <t>㈱ジュネス商事</t>
  </si>
  <si>
    <t>十川　美和</t>
  </si>
  <si>
    <t>早水　瞳</t>
  </si>
  <si>
    <t>㈲サイトウ</t>
  </si>
  <si>
    <t>（医）かめ山こどもクリニック</t>
  </si>
  <si>
    <t>全秦通商㈱</t>
  </si>
  <si>
    <t>橋本　龍吾</t>
  </si>
  <si>
    <t>中川　裕之</t>
  </si>
  <si>
    <t>谷口　邦彦</t>
  </si>
  <si>
    <t>森貞　明美</t>
  </si>
  <si>
    <t>㈱ネクストドア</t>
  </si>
  <si>
    <t>松田不動産㈱</t>
  </si>
  <si>
    <t>㈲北新</t>
  </si>
  <si>
    <t>㈲橋本飲料商会</t>
  </si>
  <si>
    <t>㈱アービング</t>
  </si>
  <si>
    <t>㈱センシブリティ</t>
  </si>
  <si>
    <t>稲尾　いづみ</t>
  </si>
  <si>
    <t>長瀬　賢三</t>
  </si>
  <si>
    <t>名倉　浩明</t>
  </si>
  <si>
    <t>矢張　敦</t>
  </si>
  <si>
    <t>江口　里美</t>
  </si>
  <si>
    <t>アイカナコーポレーション㈱</t>
  </si>
  <si>
    <t>中川製袋化工㈱</t>
  </si>
  <si>
    <t>永田　美穂子</t>
  </si>
  <si>
    <t>藤本　光男</t>
  </si>
  <si>
    <t>門田　謙吾</t>
  </si>
  <si>
    <t>ペ　學泰</t>
  </si>
  <si>
    <t>㈲イエス</t>
  </si>
  <si>
    <t>林　克彦</t>
  </si>
  <si>
    <t>㈲システムユニット商事</t>
  </si>
  <si>
    <t>澁谷　文久</t>
  </si>
  <si>
    <t>㈲やなわけ染色</t>
  </si>
  <si>
    <t>梅田　勝明</t>
  </si>
  <si>
    <t>松本㈱</t>
  </si>
  <si>
    <t>池庄司　正樹</t>
  </si>
  <si>
    <t>木原　洋子</t>
  </si>
  <si>
    <t>㈲サンワーク</t>
  </si>
  <si>
    <t>村川　ひとみ</t>
  </si>
  <si>
    <t>エイジトレーディング㈱</t>
  </si>
  <si>
    <t>カジウメ工業㈱</t>
  </si>
  <si>
    <t>中村　清英</t>
  </si>
  <si>
    <t>紙永　誠</t>
  </si>
  <si>
    <t>㈱クボタ製作所</t>
  </si>
  <si>
    <t>㈲鹿野ファーム</t>
  </si>
  <si>
    <t>㈱みとも</t>
  </si>
  <si>
    <t>（同）メディケア有隣</t>
  </si>
  <si>
    <t>八千代産直市場㈱</t>
  </si>
  <si>
    <t>丸徳海苔㈱</t>
  </si>
  <si>
    <t>㈲高宮運送</t>
  </si>
  <si>
    <t>相賀　秀樹</t>
  </si>
  <si>
    <t>㈱心光食品</t>
  </si>
  <si>
    <t>㈲建築工房高橋</t>
  </si>
  <si>
    <t>㈱オビエ</t>
  </si>
  <si>
    <t>㈱岡山みどり製本</t>
  </si>
  <si>
    <t>盛上　政英</t>
  </si>
  <si>
    <t>竹田　泰昭</t>
  </si>
  <si>
    <t>㈲サカテ</t>
  </si>
  <si>
    <t>㈲園楽</t>
  </si>
  <si>
    <t>㈱丸岩産業</t>
  </si>
  <si>
    <t>㈱トータルパートナーズ</t>
  </si>
  <si>
    <t>重田　誠</t>
  </si>
  <si>
    <t>池田　晋也</t>
  </si>
  <si>
    <t>中原　節子</t>
  </si>
  <si>
    <t>㈱ジージェーキャメルコーポレーション</t>
  </si>
  <si>
    <t>㈱ＮＡＫＡＭＵＲＡ</t>
  </si>
  <si>
    <t>藤井　伸</t>
  </si>
  <si>
    <t>㈱スクエアイノベーション</t>
  </si>
  <si>
    <t>㈲エフケイケイ物流</t>
  </si>
  <si>
    <t>㈱愛優会</t>
  </si>
  <si>
    <t>㈲ＴＣＯ</t>
  </si>
  <si>
    <t>㈱妹尾モータース</t>
  </si>
  <si>
    <t>㈱ジラソルケア</t>
  </si>
  <si>
    <t>㈲アソシエ</t>
  </si>
  <si>
    <t>㈲創榮</t>
  </si>
  <si>
    <t>㈱シンキテック</t>
  </si>
  <si>
    <t>ＳＯＮエンジニアリング㈱</t>
  </si>
  <si>
    <t>神子　忠義</t>
  </si>
  <si>
    <t>岡山検査㈲</t>
  </si>
  <si>
    <t>丸山　洋子</t>
  </si>
  <si>
    <t>為末　弘一</t>
  </si>
  <si>
    <t>瀬戸田衛生㈱</t>
  </si>
  <si>
    <t>石橋　孝治</t>
  </si>
  <si>
    <t>㈱エーシック</t>
  </si>
  <si>
    <t>羽名工業㈱</t>
  </si>
  <si>
    <t>㈱さゆり</t>
  </si>
  <si>
    <t>寺尾　孝治</t>
  </si>
  <si>
    <t>㈱ダイワ</t>
  </si>
  <si>
    <t>㈱岡本紙工</t>
  </si>
  <si>
    <t>㈱カーズ岡山</t>
  </si>
  <si>
    <t>㈲大橋プレス工業</t>
  </si>
  <si>
    <t>渡邉　英彦</t>
  </si>
  <si>
    <t>アコオウェルヴィラ㈱</t>
  </si>
  <si>
    <t>中川　知三</t>
  </si>
  <si>
    <t>㈱新生工業</t>
  </si>
  <si>
    <t>森　伸治</t>
  </si>
  <si>
    <t>㈲早瀬興産</t>
  </si>
  <si>
    <t>㈱天満屋ストア</t>
  </si>
  <si>
    <t>㈲レッツ</t>
  </si>
  <si>
    <t>後藤鉄筋工業㈲</t>
  </si>
  <si>
    <t>メタルスター㈱</t>
  </si>
  <si>
    <t>㈲中村金襴工場</t>
  </si>
  <si>
    <t>共同技研㈱</t>
  </si>
  <si>
    <t>㈱ノーブル</t>
  </si>
  <si>
    <t>㈲安芸テクノ</t>
  </si>
  <si>
    <t>馬屋原　鈴男</t>
  </si>
  <si>
    <t>㈱清水鐵工所</t>
  </si>
  <si>
    <t>黒瀬　和美</t>
  </si>
  <si>
    <t>㈲ガレージオスト</t>
  </si>
  <si>
    <t>㈱土佐テック</t>
  </si>
  <si>
    <t>㈱黒田屋</t>
  </si>
  <si>
    <t>山田　基嗣</t>
  </si>
  <si>
    <t>佐藤　貴幸</t>
  </si>
  <si>
    <t>福馬　義和</t>
  </si>
  <si>
    <t>㈱ヨシダ</t>
  </si>
  <si>
    <t>金子　正行</t>
  </si>
  <si>
    <t>㈱オカビ</t>
  </si>
  <si>
    <t>桑木　麻知</t>
  </si>
  <si>
    <t>植田　安信</t>
  </si>
  <si>
    <t>寒竹　竜也</t>
  </si>
  <si>
    <t>小瀬　隆之</t>
  </si>
  <si>
    <t>津山木材市売㈱</t>
  </si>
  <si>
    <t>日本貿易産業㈱</t>
  </si>
  <si>
    <t>兼綱　法文</t>
  </si>
  <si>
    <t>東洋本社㈱</t>
  </si>
  <si>
    <t>河野　郁夫</t>
  </si>
  <si>
    <t>㈱ヴェルセ</t>
  </si>
  <si>
    <t>㈲菊川工業</t>
  </si>
  <si>
    <t>中橋　明弘</t>
  </si>
  <si>
    <t>藤井　孝人</t>
  </si>
  <si>
    <t>神足　辰彦</t>
  </si>
  <si>
    <t>下田　貞明</t>
  </si>
  <si>
    <t>三島　恵美</t>
  </si>
  <si>
    <t>峠　賢吾</t>
  </si>
  <si>
    <t>㈲キトテック</t>
  </si>
  <si>
    <t>ナラサキ　玲子</t>
  </si>
  <si>
    <t>上田　昌寛</t>
  </si>
  <si>
    <t>タカ山　林太郎</t>
  </si>
  <si>
    <t>川上　智弘</t>
  </si>
  <si>
    <t>藤岡　和典</t>
  </si>
  <si>
    <t>㈱中央</t>
  </si>
  <si>
    <t>中国産業㈱</t>
  </si>
  <si>
    <t>西原　幸作</t>
  </si>
  <si>
    <t>㈱アドウィン</t>
  </si>
  <si>
    <t>㈲マルフジ</t>
  </si>
  <si>
    <t>歴舎　一善</t>
  </si>
  <si>
    <t>㈱ＳＥＣ</t>
  </si>
  <si>
    <t>田渕　敏彰</t>
  </si>
  <si>
    <t>明星産業㈱</t>
  </si>
  <si>
    <t>㈲ワールドビジネストレーディング</t>
  </si>
  <si>
    <t>山本　亘</t>
  </si>
  <si>
    <t>中村　俊典</t>
  </si>
  <si>
    <t>村上　一成</t>
  </si>
  <si>
    <t>東森　憲幸</t>
  </si>
  <si>
    <t>㈲呉緑化センター</t>
  </si>
  <si>
    <t>サンファーム竹仁（同）</t>
  </si>
  <si>
    <t>清水　康裕</t>
  </si>
  <si>
    <t>かるがもフーズ㈱</t>
  </si>
  <si>
    <t>内野　忠夫</t>
  </si>
  <si>
    <t>㈲伊藤商事</t>
  </si>
  <si>
    <t>㈲日比鉛工</t>
  </si>
  <si>
    <t>藤原　暁臣</t>
  </si>
  <si>
    <t>丸山　頼隆</t>
  </si>
  <si>
    <t>㈲協同電工</t>
  </si>
  <si>
    <t>増本　誠治</t>
  </si>
  <si>
    <t>㈱リノ</t>
  </si>
  <si>
    <t>共和産業㈱</t>
  </si>
  <si>
    <t>㈲越智</t>
  </si>
  <si>
    <t>㈱神戸トレード</t>
  </si>
  <si>
    <t>㈲安田精米</t>
  </si>
  <si>
    <t>松川　雅彦</t>
  </si>
  <si>
    <t>織田　和敬</t>
  </si>
  <si>
    <t>向井　皇</t>
  </si>
  <si>
    <t>㈲エノモト</t>
  </si>
  <si>
    <t>串山　洋樹</t>
  </si>
  <si>
    <t>綾部　竜也</t>
  </si>
  <si>
    <t>岡村　晴雄</t>
  </si>
  <si>
    <t>岡村　康二</t>
  </si>
  <si>
    <t>兼坂　光宜</t>
  </si>
  <si>
    <t>モンセンジュ㈱</t>
  </si>
  <si>
    <t>㈱馬場工業</t>
  </si>
  <si>
    <t>秋穂石材㈱</t>
  </si>
  <si>
    <t>西友商事㈲</t>
  </si>
  <si>
    <t>㈱エムテック</t>
  </si>
  <si>
    <t>（同）アークシステム</t>
  </si>
  <si>
    <t>柴田　英一郎</t>
  </si>
  <si>
    <t>㈱希刻</t>
  </si>
  <si>
    <t>㈱フォーテクノス</t>
  </si>
  <si>
    <t>ゴ　福剛</t>
  </si>
  <si>
    <t>斎藤産業㈱</t>
  </si>
  <si>
    <t>㈱アクアリンク</t>
  </si>
  <si>
    <t>㈱シェルパコンサルティング</t>
  </si>
  <si>
    <t>㈱宝商事</t>
  </si>
  <si>
    <t>倉敷電子工業㈱</t>
  </si>
  <si>
    <t>片桐　充明</t>
  </si>
  <si>
    <t>吉田　克也</t>
  </si>
  <si>
    <t>㈱ベルーフ</t>
  </si>
  <si>
    <t>㈲セイラン</t>
  </si>
  <si>
    <t>㈱ツインケル</t>
  </si>
  <si>
    <t>安保　要</t>
  </si>
  <si>
    <t>㈱山永興産</t>
  </si>
  <si>
    <t>㈲馬関商社</t>
  </si>
  <si>
    <t>山田木材㈱</t>
  </si>
  <si>
    <t>古泉　圭一</t>
  </si>
  <si>
    <t>メイ㈱</t>
  </si>
  <si>
    <t>ユアサ自動車㈱</t>
  </si>
  <si>
    <t>㈱渡辺ビニール化学工業所</t>
  </si>
  <si>
    <t>㈱読宣岡山</t>
  </si>
  <si>
    <t>㈲尾上商店</t>
  </si>
  <si>
    <t>㈲大森建設</t>
  </si>
  <si>
    <t>㈱坂本加工</t>
  </si>
  <si>
    <t>織田　真澄</t>
  </si>
  <si>
    <t>橋本　浩一</t>
  </si>
  <si>
    <t>澁谷　誠</t>
  </si>
  <si>
    <t>㈱オート新山口</t>
  </si>
  <si>
    <t>㈲大孝工業</t>
  </si>
  <si>
    <t>末藤　寛之</t>
  </si>
  <si>
    <t>石川　美佐子</t>
  </si>
  <si>
    <t>（同）サンデンジャパン</t>
  </si>
  <si>
    <t>光畑　佑哉</t>
  </si>
  <si>
    <t>長谷川　潤</t>
  </si>
  <si>
    <t>豊田　栄治</t>
  </si>
  <si>
    <t>塩出　信太郎</t>
  </si>
  <si>
    <t>森山　養志也</t>
  </si>
  <si>
    <t>山内　成見</t>
  </si>
  <si>
    <t>上西　信正</t>
  </si>
  <si>
    <t>㈱安保不動産</t>
  </si>
  <si>
    <t>㈱マストミ工業</t>
  </si>
  <si>
    <t>（同）スリーアネモス</t>
  </si>
  <si>
    <t>大野　道豊</t>
  </si>
  <si>
    <t>㈲寺垣内石材店</t>
  </si>
  <si>
    <t>㈲アクス</t>
  </si>
  <si>
    <t>西村　秀明</t>
  </si>
  <si>
    <t>井上石灰工業㈱</t>
  </si>
  <si>
    <t>乙川　直也</t>
  </si>
  <si>
    <t>藤原　美保子</t>
  </si>
  <si>
    <t>出原　良一</t>
  </si>
  <si>
    <t>内田　充孝</t>
  </si>
  <si>
    <t>タカ元　眞由美</t>
  </si>
  <si>
    <t>㈲バルプラン</t>
  </si>
  <si>
    <t>厚母　優介</t>
  </si>
  <si>
    <t>鷹の巣開発㈱</t>
  </si>
  <si>
    <t>㈲フジイプランニング</t>
  </si>
  <si>
    <t>㈲エステート長瀬</t>
  </si>
  <si>
    <t>（同）当代島発電</t>
  </si>
  <si>
    <t>㈱ＩＷＡＳＡＫＩ</t>
  </si>
  <si>
    <t>橋谷　竜也</t>
  </si>
  <si>
    <t>㈲橋谷工務店</t>
  </si>
  <si>
    <t>寺田　憲司</t>
  </si>
  <si>
    <t>大河原　一亨</t>
  </si>
  <si>
    <t>㈱シー・エス・ディー</t>
  </si>
  <si>
    <t>橋本　勢裕</t>
  </si>
  <si>
    <t>㈱ますやみそ</t>
  </si>
  <si>
    <t>長谷川　寛朗</t>
  </si>
  <si>
    <t>若林　宣秀</t>
  </si>
  <si>
    <t>㈲横田商店</t>
  </si>
  <si>
    <t>㈱ホワイトフレーム</t>
  </si>
  <si>
    <t>社　海渡</t>
  </si>
  <si>
    <t>岡田精工㈱</t>
  </si>
  <si>
    <t>遠藤　真和</t>
  </si>
  <si>
    <t>沖　康弘</t>
  </si>
  <si>
    <t>㈲池田自動車</t>
  </si>
  <si>
    <t>㈱トマト銀行</t>
  </si>
  <si>
    <t>㈱ＨＩＫＡＲＩ　ＰＬＵＳ</t>
  </si>
  <si>
    <t>リバージュ（同）</t>
  </si>
  <si>
    <t>蒲田石油㈲</t>
  </si>
  <si>
    <t>蒲田　満夫</t>
  </si>
  <si>
    <t>府中紙工㈱</t>
  </si>
  <si>
    <t>㈱アスト</t>
  </si>
  <si>
    <t>長嶺　敏昭</t>
  </si>
  <si>
    <t>リノリノ㈱</t>
  </si>
  <si>
    <t>㈱アイリスコンサルタント</t>
  </si>
  <si>
    <t>㈲益尾地所</t>
  </si>
  <si>
    <t>㈱玉置工業所</t>
  </si>
  <si>
    <t>飯野　博幸</t>
  </si>
  <si>
    <t>牧山モータース</t>
  </si>
  <si>
    <t>本多綿業㈱</t>
  </si>
  <si>
    <t>㈱アクセス教育出版</t>
  </si>
  <si>
    <t>大松　隆二</t>
  </si>
  <si>
    <t>メープルエナジー（同）</t>
  </si>
  <si>
    <t>周布開発㈱</t>
  </si>
  <si>
    <t>ヨシ村　逸可</t>
  </si>
  <si>
    <t>（同）パラレルライフ</t>
  </si>
  <si>
    <t>広島急送㈱</t>
  </si>
  <si>
    <t>山太林業㈲</t>
  </si>
  <si>
    <t>㈱ダイヤス食品</t>
  </si>
  <si>
    <t>菊川　忠養</t>
  </si>
  <si>
    <t>益水興産㈲</t>
  </si>
  <si>
    <t>㈱坂東ガラス店</t>
  </si>
  <si>
    <t>猿渡　延幸</t>
  </si>
  <si>
    <t>吉川　直美</t>
  </si>
  <si>
    <t>福井　忠義</t>
  </si>
  <si>
    <t>藤村　崇人</t>
  </si>
  <si>
    <t>竹中　まり</t>
  </si>
  <si>
    <t>㈱やまもと</t>
  </si>
  <si>
    <t>村田　信幸</t>
  </si>
  <si>
    <t>松本　栄治</t>
  </si>
  <si>
    <t>（医）しながわクリニック</t>
  </si>
  <si>
    <t>呉鯨工㈱</t>
  </si>
  <si>
    <t>㈱テクニカル・クリーン</t>
  </si>
  <si>
    <t>高木　卓子</t>
  </si>
  <si>
    <t>㈱モリヤテクノ</t>
  </si>
  <si>
    <t>頃末鶏卵㈱</t>
  </si>
  <si>
    <t>神田　知三</t>
  </si>
  <si>
    <t>㈱トスデン</t>
  </si>
  <si>
    <t>佐藤　孔則</t>
  </si>
  <si>
    <t>田中酸素㈱</t>
  </si>
  <si>
    <t>時政　佳明</t>
  </si>
  <si>
    <t>吉田　昭彦</t>
  </si>
  <si>
    <t>㈱入江製作所</t>
  </si>
  <si>
    <t>（同）モントゾンネ</t>
  </si>
  <si>
    <t>新原　浩之</t>
  </si>
  <si>
    <t>植村　豊彦</t>
  </si>
  <si>
    <t>小川　貴司</t>
  </si>
  <si>
    <t>（名）オフィスハヤブサ</t>
  </si>
  <si>
    <t>宮本　誠一</t>
  </si>
  <si>
    <t>㈱大竹環境保全</t>
  </si>
  <si>
    <t>上田　直樹</t>
  </si>
  <si>
    <t>福重　義和</t>
  </si>
  <si>
    <t>㈱Ｈ＆Ｒ</t>
  </si>
  <si>
    <t>高下　孝代</t>
  </si>
  <si>
    <t>ＴＥＮＫＩ㈱</t>
  </si>
  <si>
    <t>石破　英一</t>
  </si>
  <si>
    <t>㈱クオーレプラス</t>
  </si>
  <si>
    <t>㈱ＯＮＥ　ＮＥＸＴ　ＳＴＥＰ</t>
  </si>
  <si>
    <t>㈱黒河</t>
  </si>
  <si>
    <t>三浦　知子</t>
  </si>
  <si>
    <t>松下　幸生</t>
  </si>
  <si>
    <t>５　Ｅｌｅｍｅｎｔｓ　ｏｆ　Ｎａｔｕｒｅ（同）</t>
  </si>
  <si>
    <t>古田　喜子</t>
  </si>
  <si>
    <t>大利木材㈱</t>
  </si>
  <si>
    <t>秀岡　康則</t>
  </si>
  <si>
    <t>桑山　博之</t>
  </si>
  <si>
    <t>善明　弘匡</t>
  </si>
  <si>
    <t>兼綱　保美</t>
  </si>
  <si>
    <t>（同）Ｂｅａｒｓ　ｆａｍｉｌｙ</t>
  </si>
  <si>
    <t>菊川　泰嗣</t>
  </si>
  <si>
    <t>中川　清文</t>
  </si>
  <si>
    <t>井原　輝行</t>
  </si>
  <si>
    <t>（同）Ｌｉｎｃｏｎｔｒｏ</t>
  </si>
  <si>
    <t>㈲アイテックス</t>
  </si>
  <si>
    <t>（同）クワド電力</t>
  </si>
  <si>
    <t>㈱アドバンスＡ</t>
  </si>
  <si>
    <t>タカ田　欣孝</t>
  </si>
  <si>
    <t>㈱Ｇｒａｎｔ</t>
  </si>
  <si>
    <t>寺澤　千佳子</t>
  </si>
  <si>
    <t>円尾　朋子</t>
  </si>
  <si>
    <t>㈲Ｋ－ｎｅｔ</t>
  </si>
  <si>
    <t>㈱ネストロジスティクス</t>
  </si>
  <si>
    <t>丸美弁当㈱</t>
  </si>
  <si>
    <t>大須賀　彩美</t>
  </si>
  <si>
    <t>㈱森川</t>
  </si>
  <si>
    <t>尾立　博隆</t>
  </si>
  <si>
    <t>光岡　靖之</t>
  </si>
  <si>
    <t>清水　武治</t>
  </si>
  <si>
    <t>㈱ベル</t>
  </si>
  <si>
    <t>Ｕ．Ｓ．Ａｕｔｏｍｏｔｉｖｅ㈱</t>
  </si>
  <si>
    <t>㈱ＨＲＤｉＤＥＡＬ</t>
  </si>
  <si>
    <t>小賀　仁子</t>
  </si>
  <si>
    <t>黒川　智子</t>
  </si>
  <si>
    <t>山田　裕治</t>
  </si>
  <si>
    <t>佐々木　善雄</t>
  </si>
  <si>
    <t>成本　こうじ</t>
  </si>
  <si>
    <t>櫻田　亮太</t>
  </si>
  <si>
    <t>㈱大野製作所</t>
  </si>
  <si>
    <t>（同）当代島発電第二</t>
  </si>
  <si>
    <t>寺本　正文</t>
  </si>
  <si>
    <t>㈱ＡＮＩＴＹＡ</t>
  </si>
  <si>
    <t>高井　康圭</t>
  </si>
  <si>
    <t>㈱タカ木電機工業</t>
  </si>
  <si>
    <t>アズクローバー（同）</t>
  </si>
  <si>
    <t>山田　幸三</t>
  </si>
  <si>
    <t>佐藤　憲二</t>
  </si>
  <si>
    <t>井口　始宣</t>
  </si>
  <si>
    <t>ドリームソーラー（同）</t>
  </si>
  <si>
    <t>藤重　直也</t>
  </si>
  <si>
    <t>ルリエ㈱</t>
  </si>
  <si>
    <t>佐藤　弘明</t>
  </si>
  <si>
    <t>山本　恭兵</t>
  </si>
  <si>
    <t>またか鍼灸整骨院㈲</t>
  </si>
  <si>
    <t>池　令子</t>
  </si>
  <si>
    <t>井上　和博</t>
  </si>
  <si>
    <t>三宅　由巳</t>
  </si>
  <si>
    <t>㈲ベルクレール</t>
  </si>
  <si>
    <t>日神運輸㈱</t>
  </si>
  <si>
    <t>㈲赤瀬鉄工所</t>
  </si>
  <si>
    <t>三宅　祥平</t>
  </si>
  <si>
    <t>沖根　竜司</t>
  </si>
  <si>
    <t>㈱エデン</t>
  </si>
  <si>
    <t>岡本　純二</t>
  </si>
  <si>
    <t>米光　邦晃</t>
  </si>
  <si>
    <t>桑原　秀夫</t>
  </si>
  <si>
    <t>三益物産協同組合</t>
  </si>
  <si>
    <t>石田　金寛</t>
  </si>
  <si>
    <t>若林　章美</t>
  </si>
  <si>
    <t>ペアコム㈱</t>
  </si>
  <si>
    <t>篠原テキスタイル㈱</t>
  </si>
  <si>
    <t>倉本　喜博</t>
  </si>
  <si>
    <t>富士プラントサービス㈱</t>
  </si>
  <si>
    <t>㈱すえ木工</t>
  </si>
  <si>
    <t>㈲渋川自動車</t>
  </si>
  <si>
    <t>㈱精電社</t>
  </si>
  <si>
    <t>美建工業㈱</t>
  </si>
  <si>
    <t>丸三食品㈱</t>
  </si>
  <si>
    <t>岡田　裕之</t>
  </si>
  <si>
    <t>（同）クワド総研</t>
  </si>
  <si>
    <t>㈱中外燐寸社</t>
  </si>
  <si>
    <t>㈱アカセ木工</t>
  </si>
  <si>
    <t>（株）志和工業</t>
  </si>
  <si>
    <t>サコー㈱</t>
  </si>
  <si>
    <t>大森　一子</t>
  </si>
  <si>
    <t>㈱御幸鉄工所</t>
  </si>
  <si>
    <t>㈱フクトミ産業</t>
  </si>
  <si>
    <t>㈲グリーン開発</t>
  </si>
  <si>
    <t>山下　宏</t>
  </si>
  <si>
    <t>三宅　善行</t>
  </si>
  <si>
    <t>ダイセーエコロジー㈱</t>
  </si>
  <si>
    <t>ウィーラブジアース合同会社</t>
  </si>
  <si>
    <t>松原　貴久美</t>
  </si>
  <si>
    <t>石田　雅也</t>
  </si>
  <si>
    <t>サコ―㈱</t>
  </si>
  <si>
    <t>㈱オーテック</t>
  </si>
  <si>
    <t>（医社）水生会</t>
  </si>
  <si>
    <t>㈱康進建装</t>
  </si>
  <si>
    <t>だい㈱</t>
  </si>
  <si>
    <t>㈱カシマ</t>
  </si>
  <si>
    <t>㈱不動産プラザ庄原</t>
  </si>
  <si>
    <t>㈱竹田鉄工所</t>
  </si>
  <si>
    <t>（同）栞企画</t>
  </si>
  <si>
    <t>㈲クリーンハイム</t>
  </si>
  <si>
    <t>宮本　裕子</t>
  </si>
  <si>
    <t>白木　伸一郎</t>
  </si>
  <si>
    <t>大森　悦子</t>
  </si>
  <si>
    <t>田邊　祥一</t>
  </si>
  <si>
    <t>宇部工業㈱</t>
  </si>
  <si>
    <t>山サキ　環</t>
  </si>
  <si>
    <t>富田ケアセンター㈲</t>
  </si>
  <si>
    <t>ＴＨＣ㈱</t>
  </si>
  <si>
    <t>（医社）さゆり会</t>
  </si>
  <si>
    <t>瀬尾　典子</t>
  </si>
  <si>
    <t>サンファーム竹仁（合）</t>
  </si>
  <si>
    <t>天照発電㈱</t>
  </si>
  <si>
    <t>株式会社成伸工業</t>
  </si>
  <si>
    <t>大林産業㈱</t>
  </si>
  <si>
    <t>㈱ワイザーリンケージ</t>
  </si>
  <si>
    <t>長安鉄工株式会社</t>
  </si>
  <si>
    <t>㈱やおいち</t>
  </si>
  <si>
    <t>岡本食品㈱</t>
  </si>
  <si>
    <t>ブレーングループ㈱</t>
  </si>
  <si>
    <t>タイム㈱</t>
  </si>
  <si>
    <t>㈱ＡＭＧ</t>
  </si>
  <si>
    <t>--</t>
  </si>
  <si>
    <t xml:space="preserve">        </t>
  </si>
  <si>
    <t xml:space="preserve"> 29</t>
  </si>
  <si>
    <t xml:space="preserve"> 35</t>
  </si>
  <si>
    <t xml:space="preserve"> 23</t>
  </si>
  <si>
    <t xml:space="preserve"> 33</t>
  </si>
  <si>
    <t xml:space="preserve"> 30</t>
  </si>
  <si>
    <t xml:space="preserve"> 28</t>
  </si>
  <si>
    <t xml:space="preserve"> 26</t>
  </si>
  <si>
    <t xml:space="preserve"> 0</t>
  </si>
  <si>
    <t xml:space="preserve"> 13</t>
  </si>
  <si>
    <t xml:space="preserve"> 12</t>
  </si>
  <si>
    <t xml:space="preserve"> 10</t>
  </si>
  <si>
    <t xml:space="preserve"> 11</t>
  </si>
  <si>
    <t>広島県</t>
  </si>
  <si>
    <t>広島県</t>
    <rPh sb="0" eb="2">
      <t>ヒロシマ</t>
    </rPh>
    <rPh sb="2" eb="3">
      <t>ケン</t>
    </rPh>
    <phoneticPr fontId="4"/>
  </si>
  <si>
    <t>岡山県</t>
  </si>
  <si>
    <t>鳥取県</t>
  </si>
  <si>
    <t>山口県</t>
  </si>
  <si>
    <t>山口県</t>
    <rPh sb="0" eb="2">
      <t>ヤマグチ</t>
    </rPh>
    <rPh sb="2" eb="3">
      <t>ケン</t>
    </rPh>
    <phoneticPr fontId="4"/>
  </si>
  <si>
    <t>岡山県</t>
    <rPh sb="0" eb="2">
      <t>オカヤマ</t>
    </rPh>
    <rPh sb="2" eb="3">
      <t>ケン</t>
    </rPh>
    <phoneticPr fontId="4"/>
  </si>
  <si>
    <t>島根県</t>
  </si>
  <si>
    <t>島根県</t>
    <rPh sb="0" eb="2">
      <t>シマネ</t>
    </rPh>
    <rPh sb="2" eb="3">
      <t>ケン</t>
    </rPh>
    <phoneticPr fontId="4"/>
  </si>
  <si>
    <t>鳥取県</t>
    <rPh sb="0" eb="2">
      <t>トットリ</t>
    </rPh>
    <rPh sb="2" eb="3">
      <t>ケン</t>
    </rPh>
    <phoneticPr fontId="4"/>
  </si>
  <si>
    <t>高知県</t>
    <rPh sb="0" eb="2">
      <t>コウチ</t>
    </rPh>
    <rPh sb="2" eb="3">
      <t>ケン</t>
    </rPh>
    <phoneticPr fontId="4"/>
  </si>
  <si>
    <t>香川県</t>
    <rPh sb="0" eb="2">
      <t>カガワ</t>
    </rPh>
    <rPh sb="2" eb="3">
      <t>ケン</t>
    </rPh>
    <phoneticPr fontId="4"/>
  </si>
  <si>
    <t>徳島県</t>
    <rPh sb="0" eb="2">
      <t>トクシマ</t>
    </rPh>
    <rPh sb="2" eb="3">
      <t>ケン</t>
    </rPh>
    <phoneticPr fontId="4"/>
  </si>
  <si>
    <t>愛媛県</t>
    <rPh sb="0" eb="2">
      <t>エヒメ</t>
    </rPh>
    <rPh sb="2" eb="3">
      <t>ケン</t>
    </rPh>
    <phoneticPr fontId="4"/>
  </si>
  <si>
    <t>広島県</t>
    <phoneticPr fontId="3"/>
  </si>
  <si>
    <t>岡山県</t>
    <phoneticPr fontId="3"/>
  </si>
  <si>
    <t>鳥取県</t>
    <phoneticPr fontId="3"/>
  </si>
  <si>
    <t>島根県</t>
    <phoneticPr fontId="3"/>
  </si>
  <si>
    <t>徳島県</t>
    <phoneticPr fontId="3"/>
  </si>
  <si>
    <t>山口県</t>
    <phoneticPr fontId="3"/>
  </si>
  <si>
    <t>愛媛県</t>
    <phoneticPr fontId="3"/>
  </si>
  <si>
    <t>高知県</t>
    <phoneticPr fontId="3"/>
  </si>
  <si>
    <t>香川県</t>
    <phoneticPr fontId="3"/>
  </si>
  <si>
    <t>工番</t>
    <rPh sb="0" eb="2">
      <t>コウバン</t>
    </rPh>
    <phoneticPr fontId="2"/>
  </si>
  <si>
    <t>ｷ703CB</t>
  </si>
  <si>
    <t>ｷ703CC</t>
  </si>
  <si>
    <t>ｷ704CA</t>
  </si>
  <si>
    <t>ｷ704CB</t>
  </si>
  <si>
    <t>ｷ704CC</t>
  </si>
  <si>
    <t>ｷ704CD</t>
  </si>
  <si>
    <t>ｷ704CE</t>
  </si>
  <si>
    <t>ｷ704CJ</t>
  </si>
  <si>
    <t>ｷ704FA</t>
  </si>
  <si>
    <t>ｷ704FB</t>
  </si>
  <si>
    <t>ｷ704FC</t>
  </si>
  <si>
    <t>ｷ704FD</t>
  </si>
  <si>
    <t>ｷ704FL</t>
  </si>
  <si>
    <t>ｷ704FM</t>
  </si>
  <si>
    <t>ｷ704GC</t>
  </si>
  <si>
    <t>ｷ704GK</t>
  </si>
  <si>
    <t>ｷ704GL</t>
  </si>
  <si>
    <t>ｷ704GM</t>
  </si>
  <si>
    <t>ｷ704GN</t>
  </si>
  <si>
    <t>ｷ704HB</t>
  </si>
  <si>
    <t>ｷ704HC</t>
  </si>
  <si>
    <t>ｷ704HD</t>
  </si>
  <si>
    <t>ｷ705CA</t>
  </si>
  <si>
    <t>ｷ705CC</t>
  </si>
  <si>
    <t>ｷ705CE</t>
  </si>
  <si>
    <t>ｷ705CG</t>
  </si>
  <si>
    <t>ｷ705CI</t>
  </si>
  <si>
    <t>ｷ705FI</t>
  </si>
  <si>
    <t>ｷ705FJ</t>
  </si>
  <si>
    <t>ｷ705FK</t>
  </si>
  <si>
    <t>ｷ705FR</t>
  </si>
  <si>
    <t>ｷ705FU</t>
  </si>
  <si>
    <t>ｷ705GC</t>
  </si>
  <si>
    <t>ｷ705GD</t>
  </si>
  <si>
    <t>ｷ705GE</t>
  </si>
  <si>
    <t>ｷ705GJ</t>
  </si>
  <si>
    <t>ｷ705GK</t>
  </si>
  <si>
    <t>ｷ705HB</t>
  </si>
  <si>
    <t>ｷ705HE</t>
  </si>
  <si>
    <t>ｷ705HF</t>
  </si>
  <si>
    <t>ｷ705HG</t>
  </si>
  <si>
    <t>ｷ706AA</t>
  </si>
  <si>
    <t>ｷ706AC</t>
  </si>
  <si>
    <t>ｷ706AD</t>
  </si>
  <si>
    <t>ｷ706AJ</t>
  </si>
  <si>
    <t>ｷ706CD</t>
  </si>
  <si>
    <t>ｷ706CE</t>
  </si>
  <si>
    <t>ｷ706CF</t>
  </si>
  <si>
    <t>ｷ706CH</t>
  </si>
  <si>
    <t>ｷ706CL</t>
  </si>
  <si>
    <t>ｷ706CM</t>
  </si>
  <si>
    <t>ｷ706DA</t>
  </si>
  <si>
    <t>ｷ706DB</t>
  </si>
  <si>
    <t>ｷ706DC</t>
  </si>
  <si>
    <t>ｷ706DD</t>
  </si>
  <si>
    <t>ｷ706DE</t>
  </si>
  <si>
    <t>ｷ706DF</t>
  </si>
  <si>
    <t>ｷ706DG</t>
  </si>
  <si>
    <t>ｷ706DH</t>
  </si>
  <si>
    <t>ｷ706EA</t>
  </si>
  <si>
    <t>ｷ706EB</t>
  </si>
  <si>
    <t>ｷ706EC</t>
  </si>
  <si>
    <t>ｷ706FE</t>
  </si>
  <si>
    <t>ｷ706FF</t>
  </si>
  <si>
    <t>ｷ706GA</t>
  </si>
  <si>
    <t>ｷ706HC</t>
  </si>
  <si>
    <t>ｷ706HD</t>
  </si>
  <si>
    <t>ｷ706HF</t>
  </si>
  <si>
    <t>ｷ706HL</t>
  </si>
  <si>
    <t>ｷ706HP</t>
  </si>
  <si>
    <t>ｷ706HQ</t>
  </si>
  <si>
    <t>ｷ706HR</t>
  </si>
  <si>
    <t>ｷ706HT</t>
  </si>
  <si>
    <t>ｷ707AA</t>
  </si>
  <si>
    <t>ｷ707AB</t>
  </si>
  <si>
    <t>ｷ707AC</t>
  </si>
  <si>
    <t>ｷ707AD</t>
  </si>
  <si>
    <t>ｷ707AE</t>
  </si>
  <si>
    <t>ｷ707CB</t>
  </si>
  <si>
    <t>ｷ707CC</t>
  </si>
  <si>
    <t>ｷ707CD</t>
  </si>
  <si>
    <t>ｷ707CE</t>
  </si>
  <si>
    <t>ｷ707CF</t>
  </si>
  <si>
    <t>ｷ707CG</t>
  </si>
  <si>
    <t>ｷ707CH</t>
  </si>
  <si>
    <t>ｷ707CL</t>
  </si>
  <si>
    <t>ｷ707DA</t>
  </si>
  <si>
    <t>ｷ707DD</t>
  </si>
  <si>
    <t>ｷ707DE</t>
  </si>
  <si>
    <t>ｷ707DG</t>
  </si>
  <si>
    <t>ｷ707DH</t>
  </si>
  <si>
    <t>ｷ707EE</t>
  </si>
  <si>
    <t>ｷ707EF</t>
  </si>
  <si>
    <t>ｷ707EG</t>
  </si>
  <si>
    <t>ｷ707FC</t>
  </si>
  <si>
    <t>ｷ707FF</t>
  </si>
  <si>
    <t>ｷ707GA</t>
  </si>
  <si>
    <t>ｷ707GC</t>
  </si>
  <si>
    <t>ｷ707GE</t>
  </si>
  <si>
    <t>ｷ707HC</t>
  </si>
  <si>
    <t>ｷ707HE</t>
  </si>
  <si>
    <t>ｷ707HG</t>
  </si>
  <si>
    <t>ｷ708CB</t>
  </si>
  <si>
    <t>ｷ708CC</t>
  </si>
  <si>
    <t>ｷ708CD</t>
  </si>
  <si>
    <t>ｷ708ED</t>
  </si>
  <si>
    <t>ｷ708GC</t>
  </si>
  <si>
    <t>ｷ708HA</t>
  </si>
  <si>
    <t>ｷ708IA</t>
  </si>
  <si>
    <t>ｷ708IB</t>
  </si>
  <si>
    <t>ｷ709AA</t>
  </si>
  <si>
    <t>ｷ709CG</t>
  </si>
  <si>
    <t>ｷ709EA</t>
  </si>
  <si>
    <t>ｷ709EB</t>
  </si>
  <si>
    <t>ｷ709EC</t>
  </si>
  <si>
    <t>ｷ709EE</t>
  </si>
  <si>
    <t>ｷ709FA</t>
  </si>
  <si>
    <t>ｷ709FB</t>
  </si>
  <si>
    <t>ｷ709FC</t>
  </si>
  <si>
    <t>ｷ709GB</t>
  </si>
  <si>
    <t>ｷ709JA</t>
  </si>
  <si>
    <t>ｷ709JB</t>
  </si>
  <si>
    <t>ｷ710AA</t>
  </si>
  <si>
    <t>ｷ710CC</t>
  </si>
  <si>
    <t>ｷ710CD</t>
  </si>
  <si>
    <t>ｷ710CE</t>
  </si>
  <si>
    <t>ｷ710CF</t>
  </si>
  <si>
    <t>ｷ710CH</t>
  </si>
  <si>
    <t>ｷ710FA</t>
  </si>
  <si>
    <t>ｷ710GB</t>
  </si>
  <si>
    <t>ｷ710GC</t>
  </si>
  <si>
    <t>ｷ710GE</t>
  </si>
  <si>
    <t>ｷ710GF</t>
  </si>
  <si>
    <t>ｷ710HC</t>
  </si>
  <si>
    <t>ｷ710JA</t>
  </si>
  <si>
    <t>ｷ710JB</t>
  </si>
  <si>
    <t>ｷ710JC</t>
  </si>
  <si>
    <t>ｷ710JD</t>
  </si>
  <si>
    <t>ｷ711AA</t>
  </si>
  <si>
    <t>ｷ711CB</t>
  </si>
  <si>
    <t>ｷ711FC</t>
  </si>
  <si>
    <t>ｷ711FD</t>
  </si>
  <si>
    <t>ｷ711FF</t>
  </si>
  <si>
    <t>ｷ711FG</t>
  </si>
  <si>
    <t>ｷ711FI</t>
  </si>
  <si>
    <t>ｷ711FK</t>
  </si>
  <si>
    <t>ｷ711FL</t>
  </si>
  <si>
    <t>ｷ711GB</t>
  </si>
  <si>
    <t>ｷ711GC</t>
  </si>
  <si>
    <t>ｷ711GD</t>
  </si>
  <si>
    <t>ｷ711GE</t>
  </si>
  <si>
    <t>ｷ711GG</t>
  </si>
  <si>
    <t>ｷ711GH</t>
  </si>
  <si>
    <t>ｷ711GJ</t>
  </si>
  <si>
    <t>ｷ711GL</t>
  </si>
  <si>
    <t>ｷ711JA</t>
  </si>
  <si>
    <t>ｷ711JB</t>
  </si>
  <si>
    <t>ｷ711JC</t>
  </si>
  <si>
    <t>ｷ711JD</t>
  </si>
  <si>
    <t>ｷ711JF</t>
  </si>
  <si>
    <t>ｷ711JG</t>
  </si>
  <si>
    <t>ｷ711JI</t>
  </si>
  <si>
    <t>ｷ711KA</t>
  </si>
  <si>
    <t>ｷ711KE</t>
  </si>
  <si>
    <t>ｷ711KF</t>
  </si>
  <si>
    <t>ｷ711KG</t>
  </si>
  <si>
    <t>ｷ711KH</t>
  </si>
  <si>
    <t>ｷ712AA</t>
  </si>
  <si>
    <t>ｷ712AB</t>
  </si>
  <si>
    <t>ｷ712AF</t>
  </si>
  <si>
    <t>ｷ712CA</t>
  </si>
  <si>
    <t>ｷ712CB</t>
  </si>
  <si>
    <t>ｷ712CC</t>
  </si>
  <si>
    <t>ｷ712CD</t>
  </si>
  <si>
    <t>ｷ712CF</t>
  </si>
  <si>
    <t>ｷ712FA</t>
  </si>
  <si>
    <t>ｷ712FB</t>
  </si>
  <si>
    <t>ｷ712FC</t>
  </si>
  <si>
    <t>ｷ712FD</t>
  </si>
  <si>
    <t>ｷ712FH</t>
  </si>
  <si>
    <t>ｷ712GA</t>
  </si>
  <si>
    <t>ｷ712GB</t>
  </si>
  <si>
    <t>ｷ712GC</t>
  </si>
  <si>
    <t>ｷ712GE</t>
  </si>
  <si>
    <t>ｷ712GF</t>
  </si>
  <si>
    <t>ｷ712JA</t>
  </si>
  <si>
    <t>ｷ712JB</t>
  </si>
  <si>
    <t>ｷ712JC</t>
  </si>
  <si>
    <t>ｷ712JE</t>
  </si>
  <si>
    <t>ｷ712JF</t>
  </si>
  <si>
    <t>ｷ712KC</t>
  </si>
  <si>
    <t>ｻ704AG</t>
  </si>
  <si>
    <t>ｻ704AH</t>
  </si>
  <si>
    <t>ｻ705AA</t>
  </si>
  <si>
    <t>ｶ809AB</t>
  </si>
  <si>
    <t>ｷ705HH</t>
  </si>
  <si>
    <t>ｷ705HI</t>
  </si>
  <si>
    <t>ｷ711CJ</t>
  </si>
  <si>
    <t>ｷ711CK</t>
  </si>
  <si>
    <t>ｷ711FM</t>
  </si>
  <si>
    <t>ｷ711KI</t>
  </si>
  <si>
    <t>ｷ712CG</t>
  </si>
  <si>
    <t>ｷ712FK</t>
  </si>
  <si>
    <t>ｷ712GG</t>
  </si>
  <si>
    <t>ｷ801AC</t>
  </si>
  <si>
    <t>ｷ801AF</t>
  </si>
  <si>
    <t>ｷ801CA</t>
  </si>
  <si>
    <t>ｷ801CC</t>
  </si>
  <si>
    <t>ｷ801CD</t>
  </si>
  <si>
    <t>ｷ801CE</t>
  </si>
  <si>
    <t>ｷ801EA</t>
  </si>
  <si>
    <t>ｷ801EB</t>
  </si>
  <si>
    <t>ｷ801FA</t>
  </si>
  <si>
    <t>ｷ801GA</t>
  </si>
  <si>
    <t>ｷ801GC</t>
  </si>
  <si>
    <t>ｷ801GL</t>
  </si>
  <si>
    <t>ｷ801GN</t>
  </si>
  <si>
    <t>ｷ801GO</t>
  </si>
  <si>
    <t>ｷ801GP</t>
  </si>
  <si>
    <t>ｷ801HA</t>
  </si>
  <si>
    <t>ｷ801HC</t>
  </si>
  <si>
    <t>ｷ801HD</t>
  </si>
  <si>
    <t>ｷ801HE</t>
  </si>
  <si>
    <t>ｷ801JB</t>
  </si>
  <si>
    <t>ｷ801KA</t>
  </si>
  <si>
    <t>ｷ801KB</t>
  </si>
  <si>
    <t>ｷ801KC</t>
  </si>
  <si>
    <t>ｷ801KD</t>
  </si>
  <si>
    <t>ｷ802AA</t>
  </si>
  <si>
    <t>ｷ802AB</t>
  </si>
  <si>
    <t>ｷ802CA</t>
  </si>
  <si>
    <t>ｷ802GA</t>
  </si>
  <si>
    <t>ｷ802GJ</t>
  </si>
  <si>
    <t>ｷ802HA</t>
  </si>
  <si>
    <t>ｷ802HH</t>
  </si>
  <si>
    <t>ｷ802JA</t>
  </si>
  <si>
    <t>ｷ802JB</t>
  </si>
  <si>
    <t>ｷ802KB</t>
  </si>
  <si>
    <t>ｷ803AB</t>
  </si>
  <si>
    <t>ｷ803AD</t>
  </si>
  <si>
    <t>ｷ803AE</t>
  </si>
  <si>
    <t>ｷ803CA</t>
  </si>
  <si>
    <t>ｷ803CB</t>
  </si>
  <si>
    <t>ｷ803CC</t>
  </si>
  <si>
    <t>ｷ803CG</t>
  </si>
  <si>
    <t>ｷ803DA</t>
  </si>
  <si>
    <t>ｷ803DB</t>
  </si>
  <si>
    <t>ｷ803DC</t>
  </si>
  <si>
    <t>ｷ803DD</t>
  </si>
  <si>
    <t>ｷ803EA</t>
  </si>
  <si>
    <t>ｷ803EB</t>
  </si>
  <si>
    <t>ｷ803EC</t>
  </si>
  <si>
    <t>ｷ803EH</t>
  </si>
  <si>
    <t>ｷ803GJ</t>
  </si>
  <si>
    <t>ｷ803GM</t>
  </si>
  <si>
    <t>ｷ803HI</t>
  </si>
  <si>
    <t>ｷ803HJ</t>
  </si>
  <si>
    <t>ｷ803HK</t>
  </si>
  <si>
    <t>ｷ803HL</t>
  </si>
  <si>
    <t>ｷ803JA</t>
  </si>
  <si>
    <t>ｷ804CE</t>
  </si>
  <si>
    <t>ｷ804FB</t>
  </si>
  <si>
    <t>ｷ804GG</t>
  </si>
  <si>
    <t>ｷ804HA</t>
  </si>
  <si>
    <t>ｷ804HC</t>
  </si>
  <si>
    <t>ｷ804JA</t>
  </si>
  <si>
    <t>ｷ805CA</t>
  </si>
  <si>
    <t>ｷ805CC</t>
  </si>
  <si>
    <t>ｷ805FB</t>
  </si>
  <si>
    <t>ｷ805FC</t>
  </si>
  <si>
    <t>ｷ805FD</t>
  </si>
  <si>
    <t>ｷ805FF</t>
  </si>
  <si>
    <t>ｷ805FH</t>
  </si>
  <si>
    <t>ｷ805FM</t>
  </si>
  <si>
    <t>ｷ805FN</t>
  </si>
  <si>
    <t>ｷ805FP</t>
  </si>
  <si>
    <t>ｷ805FT</t>
  </si>
  <si>
    <t>ｷ805GE</t>
  </si>
  <si>
    <t>ｷ805GF</t>
  </si>
  <si>
    <t>ｷ805GG</t>
  </si>
  <si>
    <t>ｷ805GJ</t>
  </si>
  <si>
    <t>ｷ805HC</t>
  </si>
  <si>
    <t>ｷ805JD</t>
  </si>
  <si>
    <t>ｷ806CB</t>
  </si>
  <si>
    <t>ｷ806CC</t>
  </si>
  <si>
    <t>ｷ806CD</t>
  </si>
  <si>
    <t>ｷ806CF</t>
  </si>
  <si>
    <t>ｷ806FA</t>
  </si>
  <si>
    <t>ｷ806FD</t>
  </si>
  <si>
    <t>ｷ806FG</t>
  </si>
  <si>
    <t>ｷ806FJ</t>
  </si>
  <si>
    <t>ｷ806FL</t>
  </si>
  <si>
    <t>ｷ806GB</t>
  </si>
  <si>
    <t>ｷ806GC</t>
  </si>
  <si>
    <t>ｷ806GD</t>
  </si>
  <si>
    <t>ｷ806GF</t>
  </si>
  <si>
    <t>ｷ806GK</t>
  </si>
  <si>
    <t>ｷ806GL</t>
  </si>
  <si>
    <t>ｷ806GM</t>
  </si>
  <si>
    <t>ｷ806HA</t>
  </si>
  <si>
    <t>ｷ806JA</t>
  </si>
  <si>
    <t>ｷ806JB</t>
  </si>
  <si>
    <t>ｷ806JC</t>
  </si>
  <si>
    <t>ｷ806JE</t>
  </si>
  <si>
    <t>ｷ806JF</t>
  </si>
  <si>
    <t>ｷ806JH</t>
  </si>
  <si>
    <t>ｷ806JI</t>
  </si>
  <si>
    <t>ｷ807CA</t>
  </si>
  <si>
    <t>ｷ807CB</t>
  </si>
  <si>
    <t>ｷ807CD</t>
  </si>
  <si>
    <t>ｷ807CE</t>
  </si>
  <si>
    <t>ｷ807FA</t>
  </si>
  <si>
    <t>ｷ807FC</t>
  </si>
  <si>
    <t>ｷ807FD</t>
  </si>
  <si>
    <t>ｷ807FI</t>
  </si>
  <si>
    <t>ｷ807FK</t>
  </si>
  <si>
    <t>ｷ807FL</t>
  </si>
  <si>
    <t>ｷ807FM</t>
  </si>
  <si>
    <t>ｷ807GA</t>
  </si>
  <si>
    <t>ｷ807GB</t>
  </si>
  <si>
    <t>ｷ807GD</t>
  </si>
  <si>
    <t>ｷ807GE</t>
  </si>
  <si>
    <t>ｷ807GF</t>
  </si>
  <si>
    <t>ｷ807GI</t>
  </si>
  <si>
    <t>ｷ807JA</t>
  </si>
  <si>
    <t>ｷ807JC</t>
  </si>
  <si>
    <t>ｷ807JE</t>
  </si>
  <si>
    <t>ｷ807JF</t>
  </si>
  <si>
    <t>ｷ807JH</t>
  </si>
  <si>
    <t>ｷ807JJ</t>
  </si>
  <si>
    <t>ｷ808CA</t>
  </si>
  <si>
    <t>ｷ808CC</t>
  </si>
  <si>
    <t>ｷ808CE</t>
  </si>
  <si>
    <t>ｷ808CF</t>
  </si>
  <si>
    <t>ｷ808CG</t>
  </si>
  <si>
    <t>ｷ808FC</t>
  </si>
  <si>
    <t>ｷ808FD</t>
  </si>
  <si>
    <t>ｷ808FE</t>
  </si>
  <si>
    <t>ｷ808FG</t>
  </si>
  <si>
    <t>ｷ808GA</t>
  </si>
  <si>
    <t>ｷ808GB</t>
  </si>
  <si>
    <t>ｷ808GE</t>
  </si>
  <si>
    <t>ｷ808JA</t>
  </si>
  <si>
    <t>ｷ808JB</t>
  </si>
  <si>
    <t>ｷ808JC</t>
  </si>
  <si>
    <t>ｷ809CB</t>
  </si>
  <si>
    <t>ｷ809CC</t>
  </si>
  <si>
    <t>ｷ809CD</t>
  </si>
  <si>
    <t>ｷ809CE</t>
  </si>
  <si>
    <t>ｷ809CH</t>
  </si>
  <si>
    <t>ｷ809FC</t>
  </si>
  <si>
    <t>ｷ809FD</t>
  </si>
  <si>
    <t>ｷ809FE</t>
  </si>
  <si>
    <t>ｷ809FG</t>
  </si>
  <si>
    <t>ｷ809FI</t>
  </si>
  <si>
    <t>ｷ809GA</t>
  </si>
  <si>
    <t>ｷ809GC</t>
  </si>
  <si>
    <t>ｷ809GD</t>
  </si>
  <si>
    <t>ｷ809GE</t>
  </si>
  <si>
    <t>ｷ809JB</t>
  </si>
  <si>
    <t>ｷ809JD</t>
  </si>
  <si>
    <t>ｷ809JE</t>
  </si>
  <si>
    <t>ｷ810CA</t>
  </si>
  <si>
    <t>ｷ810CB</t>
  </si>
  <si>
    <t>ｷ810CC</t>
  </si>
  <si>
    <t>ｷ810CD</t>
  </si>
  <si>
    <t>ｷ810CE</t>
  </si>
  <si>
    <t>ｷ810CF</t>
  </si>
  <si>
    <t>ｷ810CG</t>
  </si>
  <si>
    <t>ｷ810CI</t>
  </si>
  <si>
    <t>ｷ810FA</t>
  </si>
  <si>
    <t>ｷ810FB</t>
  </si>
  <si>
    <t>ｷ810FC</t>
  </si>
  <si>
    <t>ｷ810FD</t>
  </si>
  <si>
    <t>ｷ810FE</t>
  </si>
  <si>
    <t>ｷ810FF</t>
  </si>
  <si>
    <t>ｷ810FG</t>
  </si>
  <si>
    <t>ｷ810FH</t>
  </si>
  <si>
    <t>ｷ810GE</t>
  </si>
  <si>
    <t>ｷ810GL</t>
  </si>
  <si>
    <t>ｷ810GM</t>
  </si>
  <si>
    <t>ｷ810GN</t>
  </si>
  <si>
    <t>ｷ810GO</t>
  </si>
  <si>
    <t>ｷ810HA</t>
  </si>
  <si>
    <t>ｷ810HB</t>
  </si>
  <si>
    <t>ｷ810HC</t>
  </si>
  <si>
    <t>ｷ810JA</t>
  </si>
  <si>
    <t>ｷ810JC</t>
  </si>
  <si>
    <t>ｷ810JD</t>
  </si>
  <si>
    <t>ｷ810JE</t>
  </si>
  <si>
    <t>ｷ810JF</t>
  </si>
  <si>
    <t>ｷ810JG</t>
  </si>
  <si>
    <t>ｷ810JH</t>
  </si>
  <si>
    <t>ｷ810LE</t>
  </si>
  <si>
    <t>ｷ811CA</t>
  </si>
  <si>
    <t>ｷ811CB</t>
  </si>
  <si>
    <t>ｷ811CC</t>
  </si>
  <si>
    <t>ｷ811CD</t>
  </si>
  <si>
    <t>ｷ811CE</t>
  </si>
  <si>
    <t>ｷ811CI</t>
  </si>
  <si>
    <t>ｷ811CJ</t>
  </si>
  <si>
    <t>ｷ811FB</t>
  </si>
  <si>
    <t>ｷ811FC</t>
  </si>
  <si>
    <t>ｷ811FF</t>
  </si>
  <si>
    <t>ｷ811FG</t>
  </si>
  <si>
    <t>ｷ811FH</t>
  </si>
  <si>
    <t>ｷ811FL</t>
  </si>
  <si>
    <t>ｷ811FM</t>
  </si>
  <si>
    <t>ｷ811GA</t>
  </si>
  <si>
    <t>ｷ811GB</t>
  </si>
  <si>
    <t>ｷ811GC</t>
  </si>
  <si>
    <t>ｷ811GD</t>
  </si>
  <si>
    <t>ｷ811GF</t>
  </si>
  <si>
    <t>ｷ811HA</t>
  </si>
  <si>
    <t>ｷ811HB</t>
  </si>
  <si>
    <t>ｷ811HD</t>
  </si>
  <si>
    <t>ｷ811HE</t>
  </si>
  <si>
    <t>ｷ811JA</t>
  </si>
  <si>
    <t>ｷ811JB</t>
  </si>
  <si>
    <t>ｷ811JC</t>
  </si>
  <si>
    <t>ｷ811JD</t>
  </si>
  <si>
    <t>ｷ811LB</t>
  </si>
  <si>
    <t>ｷ812CA</t>
  </si>
  <si>
    <t>ｷ812CB</t>
  </si>
  <si>
    <t>ｷ812CC</t>
  </si>
  <si>
    <t>ｷ812CD</t>
  </si>
  <si>
    <t>ｷ812CF</t>
  </si>
  <si>
    <t>ｷ812FB</t>
  </si>
  <si>
    <t>ｷ812FF</t>
  </si>
  <si>
    <t>ｷ812GA</t>
  </si>
  <si>
    <t>ｷ812GB</t>
  </si>
  <si>
    <t>ｷ812GC</t>
  </si>
  <si>
    <t>ｷ812GD</t>
  </si>
  <si>
    <t>ｷ812GE</t>
  </si>
  <si>
    <t>ｷ812GF</t>
  </si>
  <si>
    <t>ｷ812GH</t>
  </si>
  <si>
    <t>ｷ812GJ</t>
  </si>
  <si>
    <t>ｷ812HE</t>
  </si>
  <si>
    <t>ｷ812HF</t>
  </si>
  <si>
    <t>ｷ812HJ</t>
  </si>
  <si>
    <t>ｷ812HK</t>
  </si>
  <si>
    <t>ｷ812JB</t>
  </si>
  <si>
    <t>ｷ812JC</t>
  </si>
  <si>
    <t>ｷ812JD</t>
  </si>
  <si>
    <t>ｷ812JE</t>
  </si>
  <si>
    <t>ｷ812JF</t>
  </si>
  <si>
    <t>ｷ812JG</t>
  </si>
  <si>
    <t>ｷ812JH</t>
  </si>
  <si>
    <t>ｷ812JI</t>
  </si>
  <si>
    <t>ｷ812JJ</t>
  </si>
  <si>
    <t>ｷ812JL</t>
  </si>
  <si>
    <t>ｷ812JM</t>
  </si>
  <si>
    <t>ｷ812LA</t>
  </si>
  <si>
    <t>K60822</t>
  </si>
  <si>
    <t>ｷ803HM</t>
  </si>
  <si>
    <t>ｷ808CH</t>
  </si>
  <si>
    <t>ｷ811FN</t>
  </si>
  <si>
    <t>ｷ901CA</t>
  </si>
  <si>
    <t>ｷ901CB</t>
  </si>
  <si>
    <t>ｷ901CD</t>
  </si>
  <si>
    <t>ｷ901CE</t>
  </si>
  <si>
    <t>ｷ901GC</t>
  </si>
  <si>
    <t>ｷ901GE</t>
  </si>
  <si>
    <t>ｷ901GF</t>
  </si>
  <si>
    <t>ｷ901GH</t>
  </si>
  <si>
    <t>ｷ901HA</t>
  </si>
  <si>
    <t>ｷ901HE</t>
  </si>
  <si>
    <t>ｷ901HG</t>
  </si>
  <si>
    <t>ｷ901HH</t>
  </si>
  <si>
    <t>ｷ901HI</t>
  </si>
  <si>
    <t>ｷ901JB</t>
  </si>
  <si>
    <t>ｷ901JC</t>
  </si>
  <si>
    <t>ｷ901JD</t>
  </si>
  <si>
    <t>ｷ901JE</t>
  </si>
  <si>
    <t>ｷ901JG</t>
  </si>
  <si>
    <t>ｷ901LA</t>
  </si>
  <si>
    <t>ｷ902CA</t>
  </si>
  <si>
    <t>ｷ902CD</t>
  </si>
  <si>
    <t>ｷ902CE</t>
  </si>
  <si>
    <t>ｷ902GB</t>
  </si>
  <si>
    <t>ｷ902GD</t>
  </si>
  <si>
    <t>ｷ902GE</t>
  </si>
  <si>
    <t>ｷ902GF</t>
  </si>
  <si>
    <t>ｷ902JA</t>
  </si>
  <si>
    <t>ｷ903CC</t>
  </si>
  <si>
    <t>ｷ903CG</t>
  </si>
  <si>
    <t>ｷ903CH</t>
  </si>
  <si>
    <t>ｷ903GA</t>
  </si>
  <si>
    <t>ｷ903GC</t>
  </si>
  <si>
    <t>ｷ903HA</t>
  </si>
  <si>
    <t>ｷ903JA</t>
  </si>
  <si>
    <t>ｷ903JB</t>
  </si>
  <si>
    <t>ｷ904CA</t>
  </si>
  <si>
    <t>ｷ904CB</t>
  </si>
  <si>
    <t>ｷ904GA</t>
  </si>
  <si>
    <t>ｷ904GB</t>
  </si>
  <si>
    <t>ｷ904GH</t>
  </si>
  <si>
    <t>ｷ904HA</t>
  </si>
  <si>
    <t>ｷ904HB</t>
  </si>
  <si>
    <t>ｷ904JB</t>
  </si>
  <si>
    <t>ｷ904JC</t>
  </si>
  <si>
    <t>ｷ904JD</t>
  </si>
  <si>
    <t>ｷ904JE</t>
  </si>
  <si>
    <t>ｷ905AA</t>
  </si>
  <si>
    <t>ｷ905CA</t>
  </si>
  <si>
    <t>ｷ905GC</t>
  </si>
  <si>
    <t>ｷ905GD</t>
  </si>
  <si>
    <t>ｷ905GG</t>
  </si>
  <si>
    <t>ｷ905GH</t>
  </si>
  <si>
    <t>ｷ905GP</t>
  </si>
  <si>
    <t>ｷ905GU</t>
  </si>
  <si>
    <t>ｷ905GV</t>
  </si>
  <si>
    <t>ｷ905HA</t>
  </si>
  <si>
    <t>ｷ905HE</t>
  </si>
  <si>
    <t>ｷ905HF</t>
  </si>
  <si>
    <t>ｷ905HG</t>
  </si>
  <si>
    <t>ｷ905HH</t>
  </si>
  <si>
    <t>ｷ905HK</t>
  </si>
  <si>
    <t>ｷ905JB</t>
  </si>
  <si>
    <t>ｷ905JC</t>
  </si>
  <si>
    <t>ｷ905JE</t>
  </si>
  <si>
    <t>ｷ905JF</t>
  </si>
  <si>
    <t>ｷ905MB</t>
  </si>
  <si>
    <t>ｷ905MC</t>
  </si>
  <si>
    <t>ｷ905MD</t>
  </si>
  <si>
    <t>ｷ905OA</t>
  </si>
  <si>
    <t>ｷ905OB</t>
  </si>
  <si>
    <t>ｷ906AA</t>
  </si>
  <si>
    <t>ｷ906AB</t>
  </si>
  <si>
    <t>ｷ906CA</t>
  </si>
  <si>
    <t>ｷ906CB</t>
  </si>
  <si>
    <t>ｷ906CC</t>
  </si>
  <si>
    <t>ｷ906CG</t>
  </si>
  <si>
    <t>ｷ906CH</t>
  </si>
  <si>
    <t>ｷ906CI</t>
  </si>
  <si>
    <t>ｷ906GA</t>
  </si>
  <si>
    <t>ｷ906GB</t>
  </si>
  <si>
    <t>ｷ906GD</t>
  </si>
  <si>
    <t>ｷ906GF</t>
  </si>
  <si>
    <t>ｷ906HA</t>
  </si>
  <si>
    <t>ｷ906HB</t>
  </si>
  <si>
    <t>ｷ906HC</t>
  </si>
  <si>
    <t>ｷ906HD</t>
  </si>
  <si>
    <t>ｷ906HE</t>
  </si>
  <si>
    <t>ｷ906HF</t>
  </si>
  <si>
    <t>ｷ906JA</t>
  </si>
  <si>
    <t>ｷ906JB</t>
  </si>
  <si>
    <t>ｷ906JC</t>
  </si>
  <si>
    <t>ｷ906JD</t>
  </si>
  <si>
    <t>ｷ906JF</t>
  </si>
  <si>
    <t>ｷ906JG</t>
  </si>
  <si>
    <t>ｷ906MB</t>
  </si>
  <si>
    <t>ｷ906OB</t>
  </si>
  <si>
    <t>ｷ906OC</t>
  </si>
  <si>
    <t>ｷ907AA</t>
  </si>
  <si>
    <t>ｷ907AB</t>
  </si>
  <si>
    <t>ｷ907AC</t>
  </si>
  <si>
    <t>ｷ907AE</t>
  </si>
  <si>
    <t>ｷ907CC</t>
  </si>
  <si>
    <t>ｷ907CE</t>
  </si>
  <si>
    <t>ｷ907CF</t>
  </si>
  <si>
    <t>ｷ907CH</t>
  </si>
  <si>
    <t>ｷ907CI</t>
  </si>
  <si>
    <t>ｷ907GA</t>
  </si>
  <si>
    <t>ｷ907GB</t>
  </si>
  <si>
    <t>ｷ907GD</t>
  </si>
  <si>
    <t>ｷ907GE</t>
  </si>
  <si>
    <t>ｷ907HA</t>
  </si>
  <si>
    <t>ｷ907HC</t>
  </si>
  <si>
    <t>ｷ907HD</t>
  </si>
  <si>
    <t>ｷ907HE</t>
  </si>
  <si>
    <t>ｷ907JB</t>
  </si>
  <si>
    <t>ｷ907OB</t>
  </si>
  <si>
    <t>ｷ907OC</t>
  </si>
  <si>
    <t>ｷ908AA</t>
  </si>
  <si>
    <t>ｷ908AB</t>
  </si>
  <si>
    <t>ｷ908AC</t>
  </si>
  <si>
    <t>ｷ908AD</t>
  </si>
  <si>
    <t>ｷ908AE</t>
  </si>
  <si>
    <t>ｷ908CA</t>
  </si>
  <si>
    <t>ｷ908CB</t>
  </si>
  <si>
    <t>ｷ908CC</t>
  </si>
  <si>
    <t>ｷ908CD</t>
  </si>
  <si>
    <t>ｷ908CF</t>
  </si>
  <si>
    <t>ｷ908CG</t>
  </si>
  <si>
    <t>ｷ908CH</t>
  </si>
  <si>
    <t>ｷ908CI</t>
  </si>
  <si>
    <t>ｷ908GB</t>
  </si>
  <si>
    <t>ｷ908GD</t>
  </si>
  <si>
    <t>ｷ908GF</t>
  </si>
  <si>
    <t>ｷ908GG</t>
  </si>
  <si>
    <t>ｷ908GJ</t>
  </si>
  <si>
    <t>ｷ908GO</t>
  </si>
  <si>
    <t>ｷ908GQ</t>
  </si>
  <si>
    <t>ｷ908GS</t>
  </si>
  <si>
    <t>ｷ908HA</t>
  </si>
  <si>
    <t>ｷ908JA</t>
  </si>
  <si>
    <t>ｷ908JB</t>
  </si>
  <si>
    <t>ｷ908JC</t>
  </si>
  <si>
    <t>ｷ908JE</t>
  </si>
  <si>
    <t>ｷ908MB</t>
  </si>
  <si>
    <t>ｷ908MC</t>
  </si>
  <si>
    <t>ｷ908MG</t>
  </si>
  <si>
    <t>ｷ908OA</t>
  </si>
  <si>
    <t>ｷ908OB</t>
  </si>
  <si>
    <t>ｷ909CA</t>
  </si>
  <si>
    <t>ｷ909CC</t>
  </si>
  <si>
    <t>ｷ909CD</t>
  </si>
  <si>
    <t>ｷ909CF</t>
  </si>
  <si>
    <t>ｷ909CG</t>
  </si>
  <si>
    <t>ｷ909CK</t>
  </si>
  <si>
    <t>ｷ909CL</t>
  </si>
  <si>
    <t>ｷ909CO</t>
  </si>
  <si>
    <t>ｷ909CR</t>
  </si>
  <si>
    <t>ｷ909CS</t>
  </si>
  <si>
    <t>ｷ909CT</t>
  </si>
  <si>
    <t>ｷ909CU</t>
  </si>
  <si>
    <t>ｷ909CV</t>
  </si>
  <si>
    <t>ｷ909GA</t>
  </si>
  <si>
    <t>ｷ909GB</t>
  </si>
  <si>
    <t>ｷ909GC</t>
  </si>
  <si>
    <t>ｷ909GD</t>
  </si>
  <si>
    <t>ｷ909GE</t>
  </si>
  <si>
    <t>ｷ909GF</t>
  </si>
  <si>
    <t>ｷ909GG</t>
  </si>
  <si>
    <t>ｷ909GJ</t>
  </si>
  <si>
    <t>ｷ909JB</t>
  </si>
  <si>
    <t>ｷ909JD</t>
  </si>
  <si>
    <t>ｷ909JF</t>
  </si>
  <si>
    <t>ｷ909JG</t>
  </si>
  <si>
    <t>ｷ909JH</t>
  </si>
  <si>
    <t>ｷ909JI</t>
  </si>
  <si>
    <t>ｷ909JJ</t>
  </si>
  <si>
    <t>ｷ909JK</t>
  </si>
  <si>
    <t>ｷ909MA</t>
  </si>
  <si>
    <t>ｷ909MC</t>
  </si>
  <si>
    <t>ｷ909ME</t>
  </si>
  <si>
    <t>ｷ910CA</t>
  </si>
  <si>
    <t>ｷ910CB</t>
  </si>
  <si>
    <t>ｷ910CE</t>
  </si>
  <si>
    <t>ｷ910CI</t>
  </si>
  <si>
    <t>ｷ910CN</t>
  </si>
  <si>
    <t>ｷ910GC</t>
  </si>
  <si>
    <t>ｷ910GD</t>
  </si>
  <si>
    <t>ｷ910GH</t>
  </si>
  <si>
    <t>ｷ910GI</t>
  </si>
  <si>
    <t>ｷ910GJ</t>
  </si>
  <si>
    <t>ｷ910GK</t>
  </si>
  <si>
    <t>ｷ910GO</t>
  </si>
  <si>
    <t>ｷ910GP</t>
  </si>
  <si>
    <t>ｷ910JA</t>
  </si>
  <si>
    <t>ｷ910JB</t>
  </si>
  <si>
    <t>ｷ910JD</t>
  </si>
  <si>
    <t>ｷ910JE</t>
  </si>
  <si>
    <t>ｷ910JG</t>
  </si>
  <si>
    <t>ｷ911CB</t>
  </si>
  <si>
    <t>ｷ911CC</t>
  </si>
  <si>
    <t>ｷ911CD</t>
  </si>
  <si>
    <t>ｷ911CE</t>
  </si>
  <si>
    <t>ｷ911CH</t>
  </si>
  <si>
    <t>ｷ911CJ</t>
  </si>
  <si>
    <t>ｷ911CK</t>
  </si>
  <si>
    <t>ｷ911CL</t>
  </si>
  <si>
    <t>ｷ911CM</t>
  </si>
  <si>
    <t>ｷ911CN</t>
  </si>
  <si>
    <t>ｷ911GA</t>
  </si>
  <si>
    <t>ｷ911GC</t>
  </si>
  <si>
    <t>ｷ911GD</t>
  </si>
  <si>
    <t>ｷ911GF</t>
  </si>
  <si>
    <t>ｷ911GG</t>
  </si>
  <si>
    <t>ｷ911GH</t>
  </si>
  <si>
    <t>ｷ911GI</t>
  </si>
  <si>
    <t>ｷ911GJ</t>
  </si>
  <si>
    <t>ｷ911JA</t>
  </si>
  <si>
    <t>ｷ911JB</t>
  </si>
  <si>
    <t>ｷ911JG</t>
  </si>
  <si>
    <t>ｷ912CA</t>
  </si>
  <si>
    <t>ｷ912CC</t>
  </si>
  <si>
    <t>ｷ912CF</t>
  </si>
  <si>
    <t>ｷ912CG</t>
  </si>
  <si>
    <t>ｷ912CH</t>
  </si>
  <si>
    <t>ｷ912CI</t>
  </si>
  <si>
    <t>ｷ912CM</t>
  </si>
  <si>
    <t>ｷ912CO</t>
  </si>
  <si>
    <t>ｷ912CQ</t>
  </si>
  <si>
    <t>ｷ912CR</t>
  </si>
  <si>
    <t>ｷ912GA</t>
  </si>
  <si>
    <t>ｷ912GC</t>
  </si>
  <si>
    <t>ｷ912GF</t>
  </si>
  <si>
    <t>ｷ912GJ</t>
  </si>
  <si>
    <t>ｷ912GK</t>
  </si>
  <si>
    <t>ｷ912GL</t>
  </si>
  <si>
    <t>ｷ912GO</t>
  </si>
  <si>
    <t>ｷ912GP</t>
  </si>
  <si>
    <t>ｷ912GQ</t>
  </si>
  <si>
    <t>ｷ912GR</t>
  </si>
  <si>
    <t>ｷ912JB</t>
  </si>
  <si>
    <t>ｷ912JC</t>
  </si>
  <si>
    <t>ｷ912JD</t>
  </si>
  <si>
    <t>ｷ912JE</t>
  </si>
  <si>
    <t>ｷ912JG</t>
  </si>
  <si>
    <t>ｷ912JH</t>
  </si>
  <si>
    <t>ｦ609AJ</t>
  </si>
  <si>
    <t>ｦ609AK</t>
  </si>
  <si>
    <t>ｶ004AA</t>
  </si>
  <si>
    <t>ｷ001Cｱ</t>
  </si>
  <si>
    <t>ｷ001Cｲ</t>
  </si>
  <si>
    <t>ｷ001Cｳ</t>
  </si>
  <si>
    <t>ｷ001Cｴ</t>
  </si>
  <si>
    <t>ｷ001Cｶ</t>
  </si>
  <si>
    <t>ｷ001Cｷ</t>
  </si>
  <si>
    <t>ｷ001Cｸ</t>
  </si>
  <si>
    <t>ｷ001CA</t>
  </si>
  <si>
    <t>ｷ001CC</t>
  </si>
  <si>
    <t>ｷ001CE</t>
  </si>
  <si>
    <t>ｷ001CK</t>
  </si>
  <si>
    <t>ｷ001CL</t>
  </si>
  <si>
    <t>ｷ001CM</t>
  </si>
  <si>
    <t>ｷ001CN</t>
  </si>
  <si>
    <t>ｷ001CO</t>
  </si>
  <si>
    <t>ｷ001CV</t>
  </si>
  <si>
    <t>ｷ001CW</t>
  </si>
  <si>
    <t>ｷ001CX</t>
  </si>
  <si>
    <t>ｷ001CZ</t>
  </si>
  <si>
    <t>ｷ001GA</t>
  </si>
  <si>
    <t>ｷ001GB</t>
  </si>
  <si>
    <t>ｷ001GC</t>
  </si>
  <si>
    <t>ｷ001GF</t>
  </si>
  <si>
    <t>ｷ001GH</t>
  </si>
  <si>
    <t>ｷ001GI</t>
  </si>
  <si>
    <t>ｷ001GK</t>
  </si>
  <si>
    <t>ｷ001GL</t>
  </si>
  <si>
    <t>ｷ001GM</t>
  </si>
  <si>
    <t>ｷ001GP</t>
  </si>
  <si>
    <t>ｷ001GQ</t>
  </si>
  <si>
    <t>ｷ001JA</t>
  </si>
  <si>
    <t>ｷ001JD</t>
  </si>
  <si>
    <t>ｷ001JF</t>
  </si>
  <si>
    <t>ｷ001JH</t>
  </si>
  <si>
    <t>ｷ001JJ</t>
  </si>
  <si>
    <t>ｷ002CA</t>
  </si>
  <si>
    <t>ｷ002CC</t>
  </si>
  <si>
    <t>ｷ002CD</t>
  </si>
  <si>
    <t>ｷ002CE</t>
  </si>
  <si>
    <t>ｷ002CF</t>
  </si>
  <si>
    <t>ｷ002CH</t>
  </si>
  <si>
    <t>ｷ002CI</t>
  </si>
  <si>
    <t>ｷ002CK</t>
  </si>
  <si>
    <t>ｷ002CL</t>
  </si>
  <si>
    <t>ｷ002CM</t>
  </si>
  <si>
    <t>ｷ002CN</t>
  </si>
  <si>
    <t>ｷ002CP</t>
  </si>
  <si>
    <t>ｷ002CS</t>
  </si>
  <si>
    <t>ｷ002CV</t>
  </si>
  <si>
    <t>ｷ002GC</t>
  </si>
  <si>
    <t>ｷ002GE</t>
  </si>
  <si>
    <t>ｷ002GF</t>
  </si>
  <si>
    <t>ｷ002GG</t>
  </si>
  <si>
    <t>ｷ002GH</t>
  </si>
  <si>
    <t>ｷ002GI</t>
  </si>
  <si>
    <t>ｷ002GL</t>
  </si>
  <si>
    <t>ｷ002JA</t>
  </si>
  <si>
    <t>ｷ002JC</t>
  </si>
  <si>
    <t>ｷ003Cｱ</t>
  </si>
  <si>
    <t>ｷ003Cｲ</t>
  </si>
  <si>
    <t>ｷ003Cｸ</t>
  </si>
  <si>
    <t>ｷ003Cｹ</t>
  </si>
  <si>
    <t>ｷ003Cｺ</t>
  </si>
  <si>
    <t>ｷ003Cｻ</t>
  </si>
  <si>
    <t>ｷ003Cﾀ</t>
  </si>
  <si>
    <t>ｷ003Cﾅ</t>
  </si>
  <si>
    <t>ｷ003Cﾆ</t>
  </si>
  <si>
    <t>ｷ003Cﾇ</t>
  </si>
  <si>
    <t>ｷ003Cﾈ</t>
  </si>
  <si>
    <t>ｷ003Cﾉ</t>
  </si>
  <si>
    <t>ｷ003CC</t>
  </si>
  <si>
    <t>ｷ003CK</t>
  </si>
  <si>
    <t>ｷ003CL</t>
  </si>
  <si>
    <t>ｷ003CM</t>
  </si>
  <si>
    <t>ｷ003CN</t>
  </si>
  <si>
    <t>ｷ003CO</t>
  </si>
  <si>
    <t>ｷ003CP</t>
  </si>
  <si>
    <t>ｷ003CQ</t>
  </si>
  <si>
    <t>ｷ003CR</t>
  </si>
  <si>
    <t>ｷ003CS</t>
  </si>
  <si>
    <t>ｷ003CT</t>
  </si>
  <si>
    <t>ｷ003CU</t>
  </si>
  <si>
    <t>ｷ003CX</t>
  </si>
  <si>
    <t>ｷ003CY</t>
  </si>
  <si>
    <t>ｷ003GC</t>
  </si>
  <si>
    <t>ｷ003GD</t>
  </si>
  <si>
    <t>ｷ003GF</t>
  </si>
  <si>
    <t>ｷ003JA</t>
  </si>
  <si>
    <t>ｷ003JC</t>
  </si>
  <si>
    <t>ｷ003JE</t>
  </si>
  <si>
    <t>ｷ004GA</t>
  </si>
  <si>
    <t>ｷ004GB</t>
  </si>
  <si>
    <t>ｷ004GC</t>
  </si>
  <si>
    <t>ｷ004GG</t>
  </si>
  <si>
    <t>ｷ004GK</t>
  </si>
  <si>
    <t>ｷ004GL</t>
  </si>
  <si>
    <t>ｷ004GM</t>
  </si>
  <si>
    <t>ｷ004GN</t>
  </si>
  <si>
    <t>ｷ004GR</t>
  </si>
  <si>
    <t>ｷ004LA</t>
  </si>
  <si>
    <t>ｷ004LB</t>
  </si>
  <si>
    <t>ｷ004LC</t>
  </si>
  <si>
    <t>ｷ005CA</t>
  </si>
  <si>
    <t>ｷ005CD</t>
  </si>
  <si>
    <t>ｷ005GA</t>
  </si>
  <si>
    <t>ｷ005GB</t>
  </si>
  <si>
    <t>ｷ005GC</t>
  </si>
  <si>
    <t>ｷ005GI</t>
  </si>
  <si>
    <t>ｷ005GK</t>
  </si>
  <si>
    <t>ｷ005GO</t>
  </si>
  <si>
    <t>ｷ005GP</t>
  </si>
  <si>
    <t>ｷ005LE</t>
  </si>
  <si>
    <t>ｷ005LF</t>
  </si>
  <si>
    <t>ｷ005LG</t>
  </si>
  <si>
    <t>ｷ006BA</t>
  </si>
  <si>
    <t>ｷ006BB</t>
  </si>
  <si>
    <t>ｷ006CB</t>
  </si>
  <si>
    <t>ｷ006CH</t>
  </si>
  <si>
    <t>ｷ006Gｲ</t>
  </si>
  <si>
    <t>ｷ006Gｵ</t>
  </si>
  <si>
    <t>ｷ006Gｶ</t>
  </si>
  <si>
    <t>ｷ006GA</t>
  </si>
  <si>
    <t>ｷ006GC</t>
  </si>
  <si>
    <t>ｷ006GF</t>
  </si>
  <si>
    <t>ｷ006GI</t>
  </si>
  <si>
    <t>ｷ006GL</t>
  </si>
  <si>
    <t>ｷ006GM</t>
  </si>
  <si>
    <t>ｷ006GN</t>
  </si>
  <si>
    <t>ｷ006GU</t>
  </si>
  <si>
    <t>ｷ006GV</t>
  </si>
  <si>
    <t>ｷ006GX</t>
  </si>
  <si>
    <t>ｷ006LA</t>
  </si>
  <si>
    <t>ｷ006LD</t>
  </si>
  <si>
    <t>ｷ006LJ</t>
  </si>
  <si>
    <t>ｷ006LK</t>
  </si>
  <si>
    <t>ｷ007BA</t>
  </si>
  <si>
    <t>ｷ007BB</t>
  </si>
  <si>
    <t>ｷ007BC</t>
  </si>
  <si>
    <t>ｷ007CD</t>
  </si>
  <si>
    <t>ｷ007CF</t>
  </si>
  <si>
    <t>ｷ007CJ</t>
  </si>
  <si>
    <t>ｷ007CK</t>
  </si>
  <si>
    <t>ｷ007CM</t>
  </si>
  <si>
    <t>ｷ007Gｲ</t>
  </si>
  <si>
    <t>ｷ007Gｴ</t>
  </si>
  <si>
    <t>ｷ007Gｶ</t>
  </si>
  <si>
    <t>ｷ007Gｷ</t>
  </si>
  <si>
    <t>ｷ007Gｸ</t>
  </si>
  <si>
    <t>ｷ007Gｹ</t>
  </si>
  <si>
    <t>ｷ007GB</t>
  </si>
  <si>
    <t>ｷ007GC</t>
  </si>
  <si>
    <t>ｷ007GE</t>
  </si>
  <si>
    <t>ｷ007GG</t>
  </si>
  <si>
    <t>ｷ007GI</t>
  </si>
  <si>
    <t>ｷ007GK</t>
  </si>
  <si>
    <t>ｷ007GM</t>
  </si>
  <si>
    <t>ｷ007GQ</t>
  </si>
  <si>
    <t>ｷ007GX</t>
  </si>
  <si>
    <t>ｷ008BB</t>
  </si>
  <si>
    <t>ｷ008BC</t>
  </si>
  <si>
    <t>ｷ008CA</t>
  </si>
  <si>
    <t>ｷ008CC</t>
  </si>
  <si>
    <t>ｷ008CD</t>
  </si>
  <si>
    <t>ｷ008CH</t>
  </si>
  <si>
    <t>ｷ008CK</t>
  </si>
  <si>
    <t>ｷ008CL</t>
  </si>
  <si>
    <t>ｷ008Gｸ</t>
  </si>
  <si>
    <t>ｷ008Gｹ</t>
  </si>
  <si>
    <t>ｷ008Gｺ</t>
  </si>
  <si>
    <t>ｷ008Gｻ</t>
  </si>
  <si>
    <t>ｷ008Gｽ</t>
  </si>
  <si>
    <t>ｷ008Gｿ</t>
  </si>
  <si>
    <t>ｷ008Gﾅ</t>
  </si>
  <si>
    <t>ｷ008Gﾍ</t>
  </si>
  <si>
    <t>ｷ008Gﾏ</t>
  </si>
  <si>
    <t>ｷ008Gﾒ</t>
  </si>
  <si>
    <t>ｷ008Gﾓ</t>
  </si>
  <si>
    <t>ｷ008Gﾔ</t>
  </si>
  <si>
    <t>ｷ008GA</t>
  </si>
  <si>
    <t>ｷ008GD</t>
  </si>
  <si>
    <t>ｷ008GI</t>
  </si>
  <si>
    <t>ｷ008GJ</t>
  </si>
  <si>
    <t>ｷ008GO</t>
  </si>
  <si>
    <t>ｷ008LN</t>
  </si>
  <si>
    <t>ｷ009CA</t>
  </si>
  <si>
    <t>ｷ009CC</t>
  </si>
  <si>
    <t>ｷ009CE</t>
  </si>
  <si>
    <t>ｷ009CF</t>
  </si>
  <si>
    <t>ｷ009CH</t>
  </si>
  <si>
    <t>ｷ009CI</t>
  </si>
  <si>
    <t>ｷ009Gｱ</t>
  </si>
  <si>
    <t>ｷ009Gｲ</t>
  </si>
  <si>
    <t>ｷ009Gｴ</t>
  </si>
  <si>
    <t>ｷ009Gｺ</t>
  </si>
  <si>
    <t>ｷ009Gｼ</t>
  </si>
  <si>
    <t>ｷ009Gﾁ</t>
  </si>
  <si>
    <t>ｷ009Gﾂ</t>
  </si>
  <si>
    <t>ｷ009Gﾃ</t>
  </si>
  <si>
    <t>ｷ009Gﾄ</t>
  </si>
  <si>
    <t>ｷ009Gﾅ</t>
  </si>
  <si>
    <t>ｷ009Gﾆ</t>
  </si>
  <si>
    <t>ｷ009GB</t>
  </si>
  <si>
    <t>ｷ009GH</t>
  </si>
  <si>
    <t>ｷ009GI</t>
  </si>
  <si>
    <t>ｷ009GJ</t>
  </si>
  <si>
    <t>ｷ009GN</t>
  </si>
  <si>
    <t>ｷ009GO</t>
  </si>
  <si>
    <t>ｷ009GQ</t>
  </si>
  <si>
    <t>ｷ009GU</t>
  </si>
  <si>
    <t>ｷ009GV</t>
  </si>
  <si>
    <t>ｷ009GW</t>
  </si>
  <si>
    <t>ｷ009GX</t>
  </si>
  <si>
    <t>ｷ009GY</t>
  </si>
  <si>
    <t>ｷ009GZ</t>
  </si>
  <si>
    <t>ｷ010BF</t>
  </si>
  <si>
    <t>ｷ010CA</t>
  </si>
  <si>
    <t>ｷ010CC</t>
  </si>
  <si>
    <t>ｷ010CD</t>
  </si>
  <si>
    <t>ｷ010CE</t>
  </si>
  <si>
    <t>ｷ010CH</t>
  </si>
  <si>
    <t>ｷ010CI</t>
  </si>
  <si>
    <t>ｷ010CK</t>
  </si>
  <si>
    <t>ｷ010CM</t>
  </si>
  <si>
    <t>ｷ010Gｷ</t>
  </si>
  <si>
    <t>ｷ010Gｸ</t>
  </si>
  <si>
    <t>ｷ010Gｽ</t>
  </si>
  <si>
    <t>ｷ010GA</t>
  </si>
  <si>
    <t>ｷ010GC</t>
  </si>
  <si>
    <t>ｷ010GE</t>
  </si>
  <si>
    <t>ｷ010GF</t>
  </si>
  <si>
    <t>ｷ010GH</t>
  </si>
  <si>
    <t>ｷ010GI</t>
  </si>
  <si>
    <t>ｷ010GJ</t>
  </si>
  <si>
    <t>ｷ010GL</t>
  </si>
  <si>
    <t>ｷ010GM</t>
  </si>
  <si>
    <t>ｷ010GN</t>
  </si>
  <si>
    <t>ｷ010GO</t>
  </si>
  <si>
    <t>ｷ010GQ</t>
  </si>
  <si>
    <t>ｷ010GS</t>
  </si>
  <si>
    <t>ｷ010GT</t>
  </si>
  <si>
    <t>ｷ010GU</t>
  </si>
  <si>
    <t>ｷ010GV</t>
  </si>
  <si>
    <t>ｷ010GY</t>
  </si>
  <si>
    <t>ｷ011BD</t>
  </si>
  <si>
    <t>ｷ011CA</t>
  </si>
  <si>
    <t>ｷ011CB</t>
  </si>
  <si>
    <t>ｷ011CC</t>
  </si>
  <si>
    <t>ｷ011CG</t>
  </si>
  <si>
    <t>ｷ011GB</t>
  </si>
  <si>
    <t>ｷ011GC</t>
  </si>
  <si>
    <t>ｷ011GD</t>
  </si>
  <si>
    <t>ｷ011GE</t>
  </si>
  <si>
    <t>ｷ011GJ</t>
  </si>
  <si>
    <t>ｷ011GK</t>
  </si>
  <si>
    <t>ｷ011GL</t>
  </si>
  <si>
    <t>ｷ011GM</t>
  </si>
  <si>
    <t>ｷ011GN</t>
  </si>
  <si>
    <t>ｷ011GP</t>
  </si>
  <si>
    <t>ｷ011GQ</t>
  </si>
  <si>
    <t>ｷ011GW</t>
  </si>
  <si>
    <t>ｷ011GX</t>
  </si>
  <si>
    <t>ｷ011LA</t>
  </si>
  <si>
    <t>ｷ011LB</t>
  </si>
  <si>
    <t>ｷ012CA</t>
  </si>
  <si>
    <t>ｷ012CF</t>
  </si>
  <si>
    <t>ｷ012CG</t>
  </si>
  <si>
    <t>ｷ012Gｳ</t>
  </si>
  <si>
    <t>ｷ012Gｴ</t>
  </si>
  <si>
    <t>ｷ012Gｵ</t>
  </si>
  <si>
    <t>ｷ012GA</t>
  </si>
  <si>
    <t>ｷ012GB</t>
  </si>
  <si>
    <t>ｷ012GC</t>
  </si>
  <si>
    <t>ｷ012GG</t>
  </si>
  <si>
    <t>ｷ012GH</t>
  </si>
  <si>
    <t>ｷ012GI</t>
  </si>
  <si>
    <t>ｷ012GL</t>
  </si>
  <si>
    <t>ｷ012GS</t>
  </si>
  <si>
    <t>ｷ012GV</t>
  </si>
  <si>
    <t>ｷ912GS</t>
  </si>
  <si>
    <t>ｻ003BV</t>
  </si>
  <si>
    <t>ｻ003BW</t>
  </si>
  <si>
    <t>ｷ003C1</t>
  </si>
  <si>
    <t>ｷ007Gｻ</t>
  </si>
  <si>
    <t>ｷ007LG</t>
  </si>
  <si>
    <t>ｷ008Gﾕ</t>
  </si>
  <si>
    <t>ｷ008Gﾖ</t>
  </si>
  <si>
    <t>ｷ008Gﾜ</t>
  </si>
  <si>
    <t>ｷ010Gｾ</t>
  </si>
  <si>
    <t>ｷ011BE</t>
  </si>
  <si>
    <t>ｷ011BF</t>
  </si>
  <si>
    <t>ｷ012CL</t>
  </si>
  <si>
    <t>ｷ012Gｷ</t>
  </si>
  <si>
    <t>ｷ101BA</t>
  </si>
  <si>
    <t>ｷ101BB</t>
  </si>
  <si>
    <t>ｷ101BC</t>
  </si>
  <si>
    <t>ｷ101CC</t>
  </si>
  <si>
    <t>ｷ101CD</t>
  </si>
  <si>
    <t>ｷ101CE</t>
  </si>
  <si>
    <t>ｷ101CF</t>
  </si>
  <si>
    <t>ｷ102CB</t>
  </si>
  <si>
    <t>ｷ102GA</t>
  </si>
  <si>
    <t>ｷ102GD</t>
  </si>
  <si>
    <t>ｷ102GE</t>
  </si>
  <si>
    <t>ｷ103CA</t>
  </si>
  <si>
    <t>ｷ103CB</t>
  </si>
  <si>
    <t>ｷ103CE</t>
  </si>
  <si>
    <t>ｷ103CF</t>
  </si>
  <si>
    <t>ｷ103GE</t>
  </si>
  <si>
    <t>ｷ103GF</t>
  </si>
  <si>
    <t>ｷ103GG</t>
  </si>
  <si>
    <t>ｷ103GH</t>
  </si>
  <si>
    <t>ｷ103GI</t>
  </si>
  <si>
    <t>ｷ103GJ</t>
  </si>
  <si>
    <t>ｷ103GL</t>
  </si>
  <si>
    <t>ｷ103GP</t>
  </si>
  <si>
    <t>ｷ103GS</t>
  </si>
  <si>
    <t>ｷ103GT</t>
  </si>
  <si>
    <t>ｷ104CA</t>
  </si>
  <si>
    <t>ｷ104CB</t>
  </si>
  <si>
    <t>ｷ104CC</t>
  </si>
  <si>
    <t>ｷ104GA</t>
  </si>
  <si>
    <t>ｷ105BA</t>
  </si>
  <si>
    <t>ｷ105BB</t>
  </si>
  <si>
    <t>ｷ105BC</t>
  </si>
  <si>
    <t>ｷ105CB</t>
  </si>
  <si>
    <t>ｷ105CC</t>
  </si>
  <si>
    <t>ｷ105CD</t>
  </si>
  <si>
    <t>ｷ105CE</t>
  </si>
  <si>
    <t>ｷ105CG</t>
  </si>
  <si>
    <t>ｷ105CH</t>
  </si>
  <si>
    <t>ｷ105CI</t>
  </si>
  <si>
    <t>ｷ105GC</t>
  </si>
  <si>
    <t>ｷ105GG</t>
  </si>
  <si>
    <t>ｷ105GH</t>
  </si>
  <si>
    <t>ｷ105GJ</t>
  </si>
  <si>
    <t>ｷ105GK</t>
  </si>
  <si>
    <t>ｷ105GL</t>
  </si>
  <si>
    <t>ｷ105GM</t>
  </si>
  <si>
    <t>ｷ105GN</t>
  </si>
  <si>
    <t>ｷ105GO</t>
  </si>
  <si>
    <t>ｷ105GP</t>
  </si>
  <si>
    <t>ｷ105GQ</t>
  </si>
  <si>
    <t>ｷ105GR</t>
  </si>
  <si>
    <t>ｷ105GS</t>
  </si>
  <si>
    <t>ｷ105GU</t>
  </si>
  <si>
    <t>ｷ105GW</t>
  </si>
  <si>
    <t>ｷ105GX</t>
  </si>
  <si>
    <t>ｷ105LB</t>
  </si>
  <si>
    <t>ｷ911CQ</t>
  </si>
  <si>
    <t>H002GJ</t>
  </si>
  <si>
    <t>H007CA</t>
  </si>
  <si>
    <t>H007CB</t>
  </si>
  <si>
    <t>H009BA</t>
  </si>
  <si>
    <t>H012CA</t>
  </si>
  <si>
    <t>H012CB</t>
  </si>
  <si>
    <t>H012CC</t>
  </si>
  <si>
    <t>H012CD</t>
  </si>
  <si>
    <t>H012G2</t>
  </si>
  <si>
    <t>H012LA</t>
  </si>
  <si>
    <t>H101CA</t>
  </si>
  <si>
    <t>H105GZ</t>
  </si>
  <si>
    <t>H106CB</t>
  </si>
  <si>
    <t>H106CG</t>
  </si>
  <si>
    <t>H106GB</t>
  </si>
  <si>
    <t>H106GC</t>
  </si>
  <si>
    <t>H106GD</t>
  </si>
  <si>
    <t>H106GI</t>
  </si>
  <si>
    <t>H106GL</t>
  </si>
  <si>
    <t>H106GR</t>
  </si>
  <si>
    <t>H106GS</t>
  </si>
  <si>
    <t>H107CF</t>
  </si>
  <si>
    <t>H107CG</t>
  </si>
  <si>
    <t>H107CH</t>
  </si>
  <si>
    <t>H107GF</t>
  </si>
  <si>
    <t>H107GG</t>
  </si>
  <si>
    <t>H107GH</t>
  </si>
  <si>
    <t>H108CB</t>
  </si>
  <si>
    <t>H108CC</t>
  </si>
  <si>
    <t>H108CI</t>
  </si>
  <si>
    <t>H108GA</t>
  </si>
  <si>
    <t>H108GF</t>
  </si>
  <si>
    <t>H108GK</t>
  </si>
  <si>
    <t>H108GM</t>
  </si>
  <si>
    <t>H108GN</t>
  </si>
  <si>
    <t>H108GQ</t>
  </si>
  <si>
    <t>H108GR</t>
  </si>
  <si>
    <t>H108GV</t>
  </si>
  <si>
    <t>H109GA</t>
  </si>
  <si>
    <t>H109GB</t>
  </si>
  <si>
    <t>H109GC</t>
  </si>
  <si>
    <t>H109GD</t>
  </si>
  <si>
    <t>H109GF</t>
  </si>
  <si>
    <t>H109GO</t>
  </si>
  <si>
    <t>H109GR</t>
  </si>
  <si>
    <t>H109GT</t>
  </si>
  <si>
    <t>H110CB</t>
  </si>
  <si>
    <t>H110CE</t>
  </si>
  <si>
    <t>H110CH</t>
  </si>
  <si>
    <t>H110CI</t>
  </si>
  <si>
    <t>H110CL</t>
  </si>
  <si>
    <t>H110CN</t>
  </si>
  <si>
    <t>H110GB</t>
  </si>
  <si>
    <t>H110GD</t>
  </si>
  <si>
    <t>H110GH</t>
  </si>
  <si>
    <t>H110GK</t>
  </si>
  <si>
    <t>H110GL</t>
  </si>
  <si>
    <t>H110GR</t>
  </si>
  <si>
    <t>H111BB</t>
  </si>
  <si>
    <t>H111CB</t>
  </si>
  <si>
    <t>H111CC</t>
  </si>
  <si>
    <t>H111CD</t>
  </si>
  <si>
    <t>H111CE</t>
  </si>
  <si>
    <t>H111CJ</t>
  </si>
  <si>
    <t>H111GI</t>
  </si>
  <si>
    <t>H111GJ</t>
  </si>
  <si>
    <t>H111GN</t>
  </si>
  <si>
    <t>H111GU</t>
  </si>
  <si>
    <t>H111GV</t>
  </si>
  <si>
    <t>H112CP</t>
  </si>
  <si>
    <t>H112CQ</t>
  </si>
  <si>
    <t>H112G0</t>
  </si>
  <si>
    <t>H112G8</t>
  </si>
  <si>
    <t>K111AM</t>
  </si>
  <si>
    <t>K111AN</t>
  </si>
  <si>
    <t>Z00001</t>
  </si>
  <si>
    <t>H009GA</t>
  </si>
  <si>
    <t>H101CB</t>
  </si>
  <si>
    <t>H108GY</t>
  </si>
  <si>
    <t>H108GZ</t>
  </si>
  <si>
    <t>H109CO</t>
  </si>
  <si>
    <t>H109CP</t>
  </si>
  <si>
    <t>H109GU</t>
  </si>
  <si>
    <t>H109GV</t>
  </si>
  <si>
    <t>H110GT</t>
  </si>
  <si>
    <t>H201CA</t>
  </si>
  <si>
    <t>H201CC</t>
  </si>
  <si>
    <t>H201CP</t>
  </si>
  <si>
    <t>H201CQ</t>
  </si>
  <si>
    <t>H201GB</t>
  </si>
  <si>
    <t>H202GU</t>
  </si>
  <si>
    <t>H202GW</t>
  </si>
  <si>
    <t>H202GY</t>
  </si>
  <si>
    <t>H203GA</t>
  </si>
  <si>
    <t>H203GB</t>
  </si>
  <si>
    <t>H203GD</t>
  </si>
  <si>
    <t>H203GE</t>
  </si>
  <si>
    <t>H203GF</t>
  </si>
  <si>
    <t>H203GG</t>
  </si>
  <si>
    <t>H203GN</t>
  </si>
  <si>
    <t>H203GO</t>
  </si>
  <si>
    <t>H203GP</t>
  </si>
  <si>
    <t>H203GS</t>
  </si>
  <si>
    <t>H203GT</t>
  </si>
  <si>
    <t>H203GU</t>
  </si>
  <si>
    <t>H204GA</t>
  </si>
  <si>
    <t>H204GB</t>
  </si>
  <si>
    <t>H204GD</t>
  </si>
  <si>
    <t>H204GG</t>
  </si>
  <si>
    <t>H205CA</t>
  </si>
  <si>
    <t>H205CB</t>
  </si>
  <si>
    <t>H205CC</t>
  </si>
  <si>
    <t>H205CE</t>
  </si>
  <si>
    <t>H205GE</t>
  </si>
  <si>
    <t>H205GL</t>
  </si>
  <si>
    <t>H206GA</t>
  </si>
  <si>
    <t>H206GB</t>
  </si>
  <si>
    <t>H206GG</t>
  </si>
  <si>
    <t>H206GH</t>
  </si>
  <si>
    <t>H207GB</t>
  </si>
  <si>
    <t>H207GF</t>
  </si>
  <si>
    <t>H207GG</t>
  </si>
  <si>
    <t>H207GM</t>
  </si>
  <si>
    <t>H207GN</t>
  </si>
  <si>
    <t>H207GO</t>
  </si>
  <si>
    <t>H207GP</t>
  </si>
  <si>
    <t>H208CC</t>
  </si>
  <si>
    <t>H208CD</t>
  </si>
  <si>
    <t>H208GC</t>
  </si>
  <si>
    <t>H208GD</t>
  </si>
  <si>
    <t>H210CA</t>
  </si>
  <si>
    <t>H211GA</t>
  </si>
  <si>
    <t>H212CI</t>
  </si>
  <si>
    <t>H212PA</t>
  </si>
  <si>
    <t>H103CA</t>
  </si>
  <si>
    <t>H111G3</t>
  </si>
  <si>
    <t>H112FJ</t>
  </si>
  <si>
    <t>H202G1</t>
  </si>
  <si>
    <t>H202G2</t>
  </si>
  <si>
    <t>H301CH</t>
  </si>
  <si>
    <t>H303CL</t>
  </si>
  <si>
    <t>H303CM</t>
  </si>
  <si>
    <t>H303CN</t>
  </si>
  <si>
    <t>H303GE</t>
  </si>
  <si>
    <t>H303GP</t>
  </si>
  <si>
    <t>H304GH</t>
  </si>
  <si>
    <t>H304PA</t>
  </si>
  <si>
    <t>H304PB</t>
  </si>
  <si>
    <t>H305GB</t>
  </si>
  <si>
    <t>H305GE</t>
  </si>
  <si>
    <t>H305PA</t>
  </si>
  <si>
    <t>H306CD</t>
  </si>
  <si>
    <t>H306PC</t>
  </si>
  <si>
    <t>H306QA</t>
  </si>
  <si>
    <t>H306UA</t>
  </si>
  <si>
    <t>H307CG</t>
  </si>
  <si>
    <t>H307JD</t>
  </si>
  <si>
    <t>H307QA</t>
  </si>
  <si>
    <t>H308CA</t>
  </si>
  <si>
    <t>H308JE</t>
  </si>
  <si>
    <t>H308RA</t>
  </si>
  <si>
    <t>H310UA</t>
  </si>
  <si>
    <t>H310UD</t>
  </si>
  <si>
    <t>H310UF</t>
  </si>
  <si>
    <t>H311UA</t>
  </si>
  <si>
    <t>H311UC</t>
  </si>
  <si>
    <t>H308RD</t>
  </si>
  <si>
    <t>H402UF</t>
  </si>
  <si>
    <t>H403UB</t>
  </si>
  <si>
    <t>H405UA</t>
  </si>
  <si>
    <t>H405UB</t>
  </si>
  <si>
    <t>H406UA</t>
  </si>
  <si>
    <t>H308CL</t>
  </si>
  <si>
    <t>ｷ610Gｲ</t>
    <phoneticPr fontId="3"/>
  </si>
  <si>
    <t>ｷ703CA</t>
    <phoneticPr fontId="3"/>
  </si>
  <si>
    <t>m9340n0017</t>
  </si>
  <si>
    <t>07-0130-4990-0710-2000-0000-0018</t>
  </si>
  <si>
    <t>k9340x0916</t>
    <phoneticPr fontId="4"/>
  </si>
  <si>
    <t>07-0130-4989-9610-2000-0000-0018</t>
    <phoneticPr fontId="4"/>
  </si>
  <si>
    <t>07-0130-4989-9910-2000-0000-0017</t>
    <phoneticPr fontId="4"/>
  </si>
  <si>
    <t>k9340x0919</t>
    <phoneticPr fontId="4"/>
  </si>
  <si>
    <t>07-0130-4990-1310-2000-0000-0017</t>
    <phoneticPr fontId="4"/>
  </si>
  <si>
    <t>m9340n0113</t>
    <phoneticPr fontId="4"/>
  </si>
  <si>
    <t>07-0130-4990-0110-2000-0000-0010</t>
    <phoneticPr fontId="4"/>
  </si>
  <si>
    <t>m9340n0011</t>
    <phoneticPr fontId="4"/>
  </si>
  <si>
    <t>07-0130-4989-9810-2000-0000-0014</t>
    <phoneticPr fontId="4"/>
  </si>
  <si>
    <t>k9340x0918</t>
    <phoneticPr fontId="4"/>
  </si>
  <si>
    <t>07-0130-5027-1710-2000-0000-0011</t>
    <phoneticPr fontId="4"/>
  </si>
  <si>
    <t>c0350v0117</t>
    <phoneticPr fontId="4"/>
  </si>
  <si>
    <t>07-0146-0629-6610-2000-0000-0011</t>
    <phoneticPr fontId="4"/>
  </si>
  <si>
    <t>c6400x6616</t>
    <phoneticPr fontId="4"/>
  </si>
  <si>
    <t>07-0134-1220-4510-2000-0000-0017</t>
    <phoneticPr fontId="4"/>
  </si>
  <si>
    <t>c2310n4415</t>
    <phoneticPr fontId="4"/>
  </si>
  <si>
    <t>07-0150-6770-9310-2000-0000-0015</t>
    <phoneticPr fontId="4"/>
  </si>
  <si>
    <t>h7560n0913</t>
    <phoneticPr fontId="4"/>
  </si>
  <si>
    <t>07-0167-7925-7810-2000-0000-0017</t>
    <phoneticPr fontId="4"/>
  </si>
  <si>
    <t>c9670t7718</t>
    <phoneticPr fontId="4"/>
  </si>
  <si>
    <t>07-0167-7925-7910-2000-0000-0010</t>
    <phoneticPr fontId="4"/>
  </si>
  <si>
    <t>07-0167-7953-7210-2000-0000-0012</t>
    <phoneticPr fontId="4"/>
  </si>
  <si>
    <t>f9670r7712</t>
    <phoneticPr fontId="4"/>
  </si>
  <si>
    <t>07-1265-0732-2710-2000-0000-0018</t>
    <phoneticPr fontId="4"/>
  </si>
  <si>
    <t>d7601q5227</t>
    <phoneticPr fontId="4"/>
  </si>
  <si>
    <t>07-0158-9142-5910-2000-0000-0013</t>
    <phoneticPr fontId="4"/>
  </si>
  <si>
    <t>e1590q8519</t>
    <phoneticPr fontId="4"/>
  </si>
  <si>
    <t>07-0158-9144-1310-2000-0000-0019</t>
    <phoneticPr fontId="4"/>
  </si>
  <si>
    <t>e1590s8113</t>
    <phoneticPr fontId="4"/>
  </si>
  <si>
    <t>07-0158-9160-5710-2000-0000-0013</t>
    <phoneticPr fontId="4"/>
  </si>
  <si>
    <t>07-0158-9160-5810-2000-0000-0016</t>
    <phoneticPr fontId="4"/>
  </si>
  <si>
    <t>07-0162-3095-2410-2000-0000-0017</t>
    <phoneticPr fontId="4"/>
  </si>
  <si>
    <t>m0630t2214</t>
    <phoneticPr fontId="4"/>
  </si>
  <si>
    <t>07-0162-3095-7510-2000-0000-0015</t>
    <phoneticPr fontId="4"/>
  </si>
  <si>
    <t>m0630t2715</t>
    <phoneticPr fontId="4"/>
  </si>
  <si>
    <t>07-0167-7852-2310-2000-0000-0016</t>
    <phoneticPr fontId="4"/>
  </si>
  <si>
    <t>07-0146-0632-4410-2000-0000-0017</t>
    <phoneticPr fontId="4"/>
  </si>
  <si>
    <t>d6400q6414</t>
    <phoneticPr fontId="4"/>
  </si>
  <si>
    <t>07-0140-9826-0110-2000-0000-0014</t>
    <phoneticPr fontId="4"/>
  </si>
  <si>
    <t>c8490u0011</t>
    <phoneticPr fontId="4"/>
  </si>
  <si>
    <t>07-0146-0650-9410-2000-0000-0018</t>
    <phoneticPr fontId="4"/>
  </si>
  <si>
    <t>f6400n6914</t>
    <phoneticPr fontId="4"/>
  </si>
  <si>
    <t>07-0146-0650-9610-2000-0000-0014</t>
    <phoneticPr fontId="4"/>
  </si>
  <si>
    <t>f6400n6916</t>
    <phoneticPr fontId="4"/>
  </si>
  <si>
    <t>07-0111-0792-0210-2000-0000-0012</t>
    <phoneticPr fontId="4"/>
  </si>
  <si>
    <t>m7100q1012</t>
    <phoneticPr fontId="4"/>
  </si>
  <si>
    <t>07-0165-0698-7510-2000-0000-0016</t>
    <phoneticPr fontId="4"/>
  </si>
  <si>
    <t>m6600w5715</t>
    <phoneticPr fontId="4"/>
  </si>
  <si>
    <t>07-0165-0698-7710-2000-0000-0012</t>
    <phoneticPr fontId="4"/>
  </si>
  <si>
    <t>m6600w5717</t>
    <phoneticPr fontId="4"/>
  </si>
  <si>
    <t>07-0167-7859-1310-2000-0000-0018</t>
    <phoneticPr fontId="4"/>
  </si>
  <si>
    <t>f8670x7113</t>
    <phoneticPr fontId="4"/>
  </si>
  <si>
    <t>新ルール</t>
    <rPh sb="0" eb="1">
      <t>シン</t>
    </rPh>
    <phoneticPr fontId="4"/>
  </si>
  <si>
    <t>07-0121-0118-2310-2000-0000-0014</t>
    <phoneticPr fontId="4"/>
  </si>
  <si>
    <t>b1200w1213</t>
    <phoneticPr fontId="4"/>
  </si>
  <si>
    <t>07-0121-0118-1610-2000-0000-0012</t>
    <phoneticPr fontId="4"/>
  </si>
  <si>
    <t>b1200w1116</t>
    <phoneticPr fontId="4"/>
  </si>
  <si>
    <t>07-0121-0118-2510-2000-0000-0010</t>
    <phoneticPr fontId="4"/>
  </si>
  <si>
    <t>b1200w1215</t>
    <phoneticPr fontId="4"/>
  </si>
  <si>
    <t>07-0150-6775-1810-2000-0000-0017</t>
    <phoneticPr fontId="4"/>
  </si>
  <si>
    <t>h7560t0118</t>
    <phoneticPr fontId="4"/>
  </si>
  <si>
    <t>07-0158-9144-6710-2000-0000-0016</t>
    <phoneticPr fontId="4"/>
  </si>
  <si>
    <t>e1590s8617</t>
    <phoneticPr fontId="4"/>
  </si>
  <si>
    <t>07-0167-7859-1820-2000-0000-0018</t>
    <phoneticPr fontId="4"/>
  </si>
  <si>
    <t>f8670x7118</t>
    <phoneticPr fontId="4"/>
  </si>
  <si>
    <t>07-0158-9185-3610-2000-0000-0017</t>
    <phoneticPr fontId="4"/>
  </si>
  <si>
    <t>k1590t8316</t>
    <phoneticPr fontId="4"/>
  </si>
  <si>
    <t>07-0156-2021-6010-2000-0000-0016</t>
    <phoneticPr fontId="4"/>
  </si>
  <si>
    <t>c0520p6610</t>
    <phoneticPr fontId="4"/>
  </si>
  <si>
    <t>07-0156-2021-6110-2000-0000-0019</t>
    <phoneticPr fontId="4"/>
  </si>
  <si>
    <t>c0520p6611</t>
    <phoneticPr fontId="4"/>
  </si>
  <si>
    <t>07-0134-1239-3110-2000-0000-0012</t>
    <phoneticPr fontId="4"/>
  </si>
  <si>
    <t>d2310x4311</t>
    <phoneticPr fontId="4"/>
  </si>
  <si>
    <t>07-0230-4994-5710-2000-0000-0016</t>
    <phoneticPr fontId="4"/>
  </si>
  <si>
    <t>m9340s0527</t>
    <phoneticPr fontId="4"/>
  </si>
  <si>
    <t>07-0130-5013-6210-2000-0000-0018</t>
    <phoneticPr fontId="4"/>
  </si>
  <si>
    <t>b0350r0612</t>
    <phoneticPr fontId="4"/>
  </si>
  <si>
    <t>07-0130-5013-6110-2000-0000-0015</t>
    <phoneticPr fontId="4"/>
  </si>
  <si>
    <t>b0350r0611</t>
    <phoneticPr fontId="4"/>
  </si>
  <si>
    <t>07-0146-0642-9510-2000-0000-0012</t>
    <phoneticPr fontId="4"/>
  </si>
  <si>
    <t>e6400q6915</t>
    <phoneticPr fontId="4"/>
  </si>
  <si>
    <t>07-0230-4994-5810-2000-0000-0019</t>
    <phoneticPr fontId="4"/>
  </si>
  <si>
    <t>m9340s0528</t>
    <phoneticPr fontId="4"/>
  </si>
  <si>
    <t>07-0230-4994-5910-2000-0000-0012</t>
    <phoneticPr fontId="4"/>
  </si>
  <si>
    <t>m9340s0529</t>
    <phoneticPr fontId="4"/>
  </si>
  <si>
    <t>07-0167-7870-9110-2000-0000-0013</t>
    <phoneticPr fontId="4"/>
  </si>
  <si>
    <t>h8670n7911</t>
    <phoneticPr fontId="4"/>
  </si>
  <si>
    <t>07-0162-3095-6610-2000-0000-0017</t>
    <phoneticPr fontId="4"/>
  </si>
  <si>
    <t>m0630t2616</t>
    <phoneticPr fontId="4"/>
  </si>
  <si>
    <t>07-0150-6782-5410-2000-0000-0019</t>
    <phoneticPr fontId="4"/>
  </si>
  <si>
    <t>k7560q0514</t>
    <phoneticPr fontId="4"/>
  </si>
  <si>
    <t>07-0150-6782-5510-2000-0000-0012</t>
    <phoneticPr fontId="4"/>
  </si>
  <si>
    <t>k7560q0515</t>
    <phoneticPr fontId="4"/>
  </si>
  <si>
    <t>07-0162-3094-4910-2000-0000-0015</t>
    <phoneticPr fontId="4"/>
  </si>
  <si>
    <t>07-1258-9186-1010-2000-0000-0018</t>
    <phoneticPr fontId="4"/>
  </si>
  <si>
    <t>k1591u8120</t>
    <phoneticPr fontId="4"/>
  </si>
  <si>
    <t>07-0156-2030-6210-2000-0000-0010</t>
    <phoneticPr fontId="4"/>
  </si>
  <si>
    <t>07-0158-9150-2810-2000-0000-0016</t>
    <phoneticPr fontId="4"/>
  </si>
  <si>
    <t>f1590n8218</t>
    <phoneticPr fontId="4"/>
  </si>
  <si>
    <t>07-0167-7873-7710-2000-0000-0016</t>
    <phoneticPr fontId="4"/>
  </si>
  <si>
    <t>h8670r7717</t>
    <phoneticPr fontId="4"/>
  </si>
  <si>
    <t>07-0167-7873-8110-2000-0000-0019</t>
    <phoneticPr fontId="4"/>
  </si>
  <si>
    <t>h8670r7811</t>
    <phoneticPr fontId="4"/>
  </si>
  <si>
    <t>07-0167-7873-4410-2000-0000-0014</t>
    <phoneticPr fontId="4"/>
  </si>
  <si>
    <t>h8670r7414</t>
    <phoneticPr fontId="4"/>
  </si>
  <si>
    <t>07-0167-7872-8720-2000-0000-0013</t>
    <phoneticPr fontId="4"/>
  </si>
  <si>
    <t>h8670q7817</t>
    <phoneticPr fontId="4"/>
  </si>
  <si>
    <t>07-0150-6792-2210-2000-0000-0017</t>
    <phoneticPr fontId="4"/>
  </si>
  <si>
    <t>m7560q0212</t>
    <phoneticPr fontId="4"/>
  </si>
  <si>
    <t>07-0150-6789-0910-2000-0000-0012</t>
    <phoneticPr fontId="4"/>
  </si>
  <si>
    <t>k7560x0019</t>
    <phoneticPr fontId="4"/>
  </si>
  <si>
    <t>07-0165-0702-6210-2000-0000-0014</t>
    <phoneticPr fontId="4"/>
  </si>
  <si>
    <t>a7600q5612</t>
    <phoneticPr fontId="4"/>
  </si>
  <si>
    <t>07-0150-6784-3510-2000-0000-0018</t>
    <phoneticPr fontId="4"/>
  </si>
  <si>
    <t>k7560s0315</t>
    <phoneticPr fontId="4"/>
  </si>
  <si>
    <t>07-0167-7896-1110-2000-0000-0013</t>
    <phoneticPr fontId="4"/>
  </si>
  <si>
    <t>m8670u7111</t>
    <phoneticPr fontId="4"/>
  </si>
  <si>
    <t>07-0167-7873-6310-2000-0000-0013</t>
    <phoneticPr fontId="4"/>
  </si>
  <si>
    <t>h8670r7613</t>
    <phoneticPr fontId="4"/>
  </si>
  <si>
    <t>07-0167-7873-6510-2000-0000-0019</t>
    <phoneticPr fontId="4"/>
  </si>
  <si>
    <t>h8670r7615</t>
    <phoneticPr fontId="4"/>
  </si>
  <si>
    <t>07-0167-7942-9210-2000-0000-0018</t>
    <phoneticPr fontId="4"/>
  </si>
  <si>
    <t>e9670q7912</t>
    <phoneticPr fontId="4"/>
  </si>
  <si>
    <t>07-0167-7896-0910-2000-0000-0016</t>
    <phoneticPr fontId="4"/>
  </si>
  <si>
    <t>m8670u7019</t>
    <phoneticPr fontId="4"/>
  </si>
  <si>
    <t>07-0134-1245-6510-2000-0000-0018</t>
    <phoneticPr fontId="4"/>
  </si>
  <si>
    <t>e2310t4615</t>
    <phoneticPr fontId="4"/>
  </si>
  <si>
    <t>07-0134-1246-2610-2000-0000-0016</t>
    <phoneticPr fontId="4"/>
  </si>
  <si>
    <t>e2310u4216</t>
    <phoneticPr fontId="4"/>
  </si>
  <si>
    <t>07-0133-9748-5810-2000-0000-0011</t>
    <phoneticPr fontId="4"/>
  </si>
  <si>
    <t>e7390w3518</t>
    <phoneticPr fontId="4"/>
  </si>
  <si>
    <t>07-0134-1250-4410-2000-0000-0015</t>
    <phoneticPr fontId="4"/>
  </si>
  <si>
    <t>f2310n4414</t>
    <phoneticPr fontId="4"/>
  </si>
  <si>
    <t>07-0146-0649-3510-2000-0000-0019</t>
    <phoneticPr fontId="4"/>
  </si>
  <si>
    <t>e6400x6315</t>
    <phoneticPr fontId="4"/>
  </si>
  <si>
    <t>07-0146-0649-3010-2000-0000-0014</t>
    <phoneticPr fontId="4"/>
  </si>
  <si>
    <t>e6400x6310</t>
    <phoneticPr fontId="4"/>
  </si>
  <si>
    <t>07-0146-0649-3410-2000-0000-0016</t>
    <phoneticPr fontId="4"/>
  </si>
  <si>
    <t>e6400x6314</t>
    <phoneticPr fontId="4"/>
  </si>
  <si>
    <t>07-0146-0649-3610-2000-0000-0012</t>
    <phoneticPr fontId="4"/>
  </si>
  <si>
    <t>e6400x6316</t>
    <phoneticPr fontId="4"/>
  </si>
  <si>
    <t>07-0146-0649-3310-2000-0000-0013</t>
    <phoneticPr fontId="4"/>
  </si>
  <si>
    <t>e6400x6313</t>
    <phoneticPr fontId="4"/>
  </si>
  <si>
    <t>07-0146-0649-3910-2000-0000-0011</t>
    <phoneticPr fontId="4"/>
  </si>
  <si>
    <t>e6400x6319</t>
    <phoneticPr fontId="4"/>
  </si>
  <si>
    <t>高原　啓嗣→俊恵</t>
    <rPh sb="6" eb="7">
      <t>シュン</t>
    </rPh>
    <rPh sb="7" eb="8">
      <t>ケイ</t>
    </rPh>
    <phoneticPr fontId="3"/>
  </si>
  <si>
    <t>07-0146-0649-4110-2000-0000-0018</t>
    <phoneticPr fontId="4"/>
  </si>
  <si>
    <t>e6400x6411</t>
    <phoneticPr fontId="4"/>
  </si>
  <si>
    <t>07-0146-0647-3610-2000-0000-0014</t>
    <phoneticPr fontId="4"/>
  </si>
  <si>
    <t>e6400v6316</t>
    <phoneticPr fontId="4"/>
  </si>
  <si>
    <t>07-0156-2032-3410-2000-0000-0011</t>
    <phoneticPr fontId="4"/>
  </si>
  <si>
    <t>d0520q6314</t>
    <phoneticPr fontId="4"/>
  </si>
  <si>
    <t>07-0156-2048-0810-2000-0000-0011</t>
    <phoneticPr fontId="4"/>
  </si>
  <si>
    <t>e0520w6018</t>
    <phoneticPr fontId="4"/>
  </si>
  <si>
    <t>07-0162-3104-7310-2000-0000-0012</t>
    <phoneticPr fontId="4"/>
  </si>
  <si>
    <t>荒谷　廣道</t>
    <phoneticPr fontId="3"/>
  </si>
  <si>
    <t>a1630s2713</t>
    <phoneticPr fontId="4"/>
  </si>
  <si>
    <t>07-0167-7899-4520-2000-0000-0010</t>
    <phoneticPr fontId="4"/>
  </si>
  <si>
    <t>m8670x7415</t>
    <phoneticPr fontId="4"/>
  </si>
  <si>
    <t>07-0156-2036-9910-2000-0000-0018</t>
    <phoneticPr fontId="4"/>
  </si>
  <si>
    <t>d0520u6919</t>
    <phoneticPr fontId="4"/>
  </si>
  <si>
    <t>07-0167-7880-7910-2000-0000-0012</t>
    <phoneticPr fontId="4"/>
  </si>
  <si>
    <t>k8670n7719</t>
    <phoneticPr fontId="4"/>
  </si>
  <si>
    <t>07-0167-7880-8210-2000-0000-0012</t>
    <phoneticPr fontId="4"/>
  </si>
  <si>
    <t>k8670n7812</t>
    <phoneticPr fontId="4"/>
  </si>
  <si>
    <t>07-0167-7880-8410-2000-0000-0018</t>
    <phoneticPr fontId="4"/>
  </si>
  <si>
    <t>k8670n7814</t>
    <phoneticPr fontId="4"/>
  </si>
  <si>
    <t>07-0165-0709-0410-2000-0000-0017</t>
    <phoneticPr fontId="4"/>
  </si>
  <si>
    <t>a7600x5014</t>
    <phoneticPr fontId="4"/>
  </si>
  <si>
    <t>07-0165-0711-3310-2000-0000-0012</t>
    <phoneticPr fontId="4"/>
  </si>
  <si>
    <t>b7600p5313</t>
    <phoneticPr fontId="4"/>
  </si>
  <si>
    <t>07-0156-2038-3710-2000-0000-0014</t>
    <phoneticPr fontId="4"/>
  </si>
  <si>
    <t>d0520w6317</t>
    <phoneticPr fontId="4"/>
  </si>
  <si>
    <r>
      <t>武田　敏司→</t>
    </r>
    <r>
      <rPr>
        <sz val="11"/>
        <color rgb="FFFF0000"/>
        <rFont val="游ゴシック"/>
        <family val="3"/>
        <charset val="128"/>
        <scheme val="minor"/>
      </rPr>
      <t>美紀子</t>
    </r>
    <rPh sb="6" eb="9">
      <t>ミキコ</t>
    </rPh>
    <phoneticPr fontId="3"/>
  </si>
  <si>
    <t>07-0165-0709-2710-2000-0000-0018</t>
    <phoneticPr fontId="4"/>
  </si>
  <si>
    <t>a7600x5217</t>
    <phoneticPr fontId="4"/>
  </si>
  <si>
    <t>07-0150-6789-9910-2000-0000-0011</t>
    <phoneticPr fontId="4"/>
  </si>
  <si>
    <t>k7560x0919</t>
    <phoneticPr fontId="4"/>
  </si>
  <si>
    <t>07-0158-9153-6410-2000-0000-0015</t>
    <phoneticPr fontId="4"/>
  </si>
  <si>
    <t>07-0150-6789-1910-2000-0000-0013</t>
    <phoneticPr fontId="4"/>
  </si>
  <si>
    <t>k7560x0119</t>
    <phoneticPr fontId="4"/>
  </si>
  <si>
    <t>ｷ707HF</t>
    <phoneticPr fontId="3"/>
  </si>
  <si>
    <r>
      <t>宮本　元→</t>
    </r>
    <r>
      <rPr>
        <sz val="11"/>
        <color rgb="FFFF0000"/>
        <rFont val="游ゴシック"/>
        <family val="3"/>
        <charset val="128"/>
        <scheme val="minor"/>
      </rPr>
      <t>伊知郎</t>
    </r>
    <rPh sb="5" eb="8">
      <t>イチロウ</t>
    </rPh>
    <phoneticPr fontId="3"/>
  </si>
  <si>
    <t>07-0171-1089-4810-2000-0000-0012</t>
    <phoneticPr fontId="4"/>
  </si>
  <si>
    <t>k0710x1418</t>
    <phoneticPr fontId="4"/>
  </si>
  <si>
    <t>50～2000</t>
    <phoneticPr fontId="3"/>
  </si>
  <si>
    <t>10～50KW</t>
    <phoneticPr fontId="3"/>
  </si>
  <si>
    <t>07-0134-1255-4110-2000-0000-0011</t>
    <phoneticPr fontId="4"/>
  </si>
  <si>
    <t>f2310t4411</t>
    <phoneticPr fontId="4"/>
  </si>
  <si>
    <t>07-0130-4997-4010-2000-0000-0014</t>
    <phoneticPr fontId="4"/>
  </si>
  <si>
    <t>m9340v0410</t>
    <phoneticPr fontId="4"/>
  </si>
  <si>
    <t>07-0130-4995-1110-2000-0000-0016</t>
    <phoneticPr fontId="4"/>
  </si>
  <si>
    <t>m9340t0111</t>
    <phoneticPr fontId="4"/>
  </si>
  <si>
    <t>07-0167-7951-5910-2000-0000-0013</t>
    <phoneticPr fontId="4"/>
  </si>
  <si>
    <t>f9670p7519</t>
    <phoneticPr fontId="4"/>
  </si>
  <si>
    <r>
      <t>水戸　裕孝→</t>
    </r>
    <r>
      <rPr>
        <sz val="11"/>
        <color rgb="FFFF0000"/>
        <rFont val="游ゴシック"/>
        <family val="3"/>
        <charset val="128"/>
        <scheme val="minor"/>
      </rPr>
      <t>㈱サンライトテック</t>
    </r>
    <phoneticPr fontId="3"/>
  </si>
  <si>
    <r>
      <t>小谷　真→</t>
    </r>
    <r>
      <rPr>
        <sz val="11"/>
        <color rgb="FFFF0000"/>
        <rFont val="游ゴシック"/>
        <family val="3"/>
        <charset val="128"/>
        <scheme val="minor"/>
      </rPr>
      <t>協栄電気工業㈱</t>
    </r>
    <rPh sb="5" eb="7">
      <t>キョウエイ</t>
    </rPh>
    <rPh sb="7" eb="9">
      <t>デンキ</t>
    </rPh>
    <rPh sb="9" eb="11">
      <t>コウギョウ</t>
    </rPh>
    <phoneticPr fontId="3"/>
  </si>
  <si>
    <r>
      <t>石浦　英文→</t>
    </r>
    <r>
      <rPr>
        <sz val="11"/>
        <color rgb="FFFF0000"/>
        <rFont val="游ゴシック"/>
        <family val="3"/>
        <charset val="128"/>
        <scheme val="minor"/>
      </rPr>
      <t>石浦　文子</t>
    </r>
    <rPh sb="6" eb="8">
      <t>イシウラ</t>
    </rPh>
    <rPh sb="9" eb="11">
      <t>フミコ</t>
    </rPh>
    <phoneticPr fontId="3"/>
  </si>
  <si>
    <r>
      <t>舛岡　一男→</t>
    </r>
    <r>
      <rPr>
        <sz val="11"/>
        <color rgb="FFFF0000"/>
        <rFont val="游ゴシック"/>
        <family val="3"/>
        <charset val="128"/>
        <scheme val="minor"/>
      </rPr>
      <t>舛岡　美恵子</t>
    </r>
    <rPh sb="6" eb="8">
      <t>マスオカ</t>
    </rPh>
    <rPh sb="9" eb="12">
      <t>ミエコ</t>
    </rPh>
    <phoneticPr fontId="3"/>
  </si>
  <si>
    <r>
      <t>㈱Ｋ・コミュニティ→</t>
    </r>
    <r>
      <rPr>
        <sz val="11"/>
        <color rgb="FFFF0000"/>
        <rFont val="游ゴシック"/>
        <family val="3"/>
        <charset val="128"/>
        <scheme val="minor"/>
      </rPr>
      <t>㈲セルダムコーポレーション</t>
    </r>
    <phoneticPr fontId="3"/>
  </si>
  <si>
    <t>07-0167-7899-6210-2000-0000-0018</t>
    <phoneticPr fontId="4"/>
  </si>
  <si>
    <t>m8670x7612</t>
    <phoneticPr fontId="4"/>
  </si>
  <si>
    <t>07-0158-9159-8710-2000-0000-0010</t>
    <phoneticPr fontId="4"/>
  </si>
  <si>
    <t>f1590x8817</t>
    <phoneticPr fontId="4"/>
  </si>
  <si>
    <t>07-0167-7889-9010-2000-0000-0018</t>
    <phoneticPr fontId="4"/>
  </si>
  <si>
    <t>k8670x7910</t>
    <phoneticPr fontId="4"/>
  </si>
  <si>
    <t>07-0140-9861-5210-2000-0000-0015</t>
    <phoneticPr fontId="4"/>
  </si>
  <si>
    <t>g8490p0512</t>
    <phoneticPr fontId="4"/>
  </si>
  <si>
    <t>07-0150-6797-2910-2000-0000-0013</t>
    <phoneticPr fontId="4"/>
  </si>
  <si>
    <t>m7560v0219</t>
    <phoneticPr fontId="4"/>
  </si>
  <si>
    <t>07-0165-0713-0410-2000-0000-0010</t>
    <phoneticPr fontId="4"/>
  </si>
  <si>
    <t>b7600r5014</t>
    <phoneticPr fontId="4"/>
  </si>
  <si>
    <t>林　英紀</t>
    <phoneticPr fontId="3"/>
  </si>
  <si>
    <t>07-0162-3098-8110-2000-0000-0011</t>
    <phoneticPr fontId="4"/>
  </si>
  <si>
    <t>m0630w2811</t>
    <phoneticPr fontId="4"/>
  </si>
  <si>
    <t>07-0162-3105-0110-2000-0000-0018</t>
    <phoneticPr fontId="4"/>
  </si>
  <si>
    <t>a1630t2011</t>
    <phoneticPr fontId="4"/>
  </si>
  <si>
    <t>07-0167-7942-8910-2000-0000-0018</t>
    <phoneticPr fontId="4"/>
  </si>
  <si>
    <t>e9670q7819</t>
    <phoneticPr fontId="4"/>
  </si>
  <si>
    <t>07-0167-7942-8710-2000-0000-0012</t>
    <phoneticPr fontId="4"/>
  </si>
  <si>
    <t>e9670q7817</t>
    <phoneticPr fontId="4"/>
  </si>
  <si>
    <t>07-0158-9166-1410-2000-0000-0014</t>
    <phoneticPr fontId="4"/>
  </si>
  <si>
    <t>g1590u8114</t>
    <phoneticPr fontId="4"/>
  </si>
  <si>
    <t>07-0111-0813-6910-2000-0000-0017</t>
    <phoneticPr fontId="4"/>
  </si>
  <si>
    <t>b8100r1619</t>
    <phoneticPr fontId="4"/>
  </si>
  <si>
    <t>07-0171-1128-0810-2000-0000-0012</t>
    <phoneticPr fontId="4"/>
  </si>
  <si>
    <t>c1710w1018</t>
    <phoneticPr fontId="4"/>
  </si>
  <si>
    <t>07-0178-8554-4510-2000-0000-0010</t>
    <phoneticPr fontId="4"/>
  </si>
  <si>
    <t>f5780s8415</t>
    <phoneticPr fontId="4"/>
  </si>
  <si>
    <t>07-0146-0653-2410-2000-0000-0018</t>
    <phoneticPr fontId="4"/>
  </si>
  <si>
    <t>f6400r6214</t>
    <phoneticPr fontId="4"/>
  </si>
  <si>
    <t>07-0146-0657-9210-2000-0000-0015</t>
    <phoneticPr fontId="4"/>
  </si>
  <si>
    <t>f6400v6912</t>
    <phoneticPr fontId="4"/>
  </si>
  <si>
    <t>07-0146-0657-9310-2000-0000-0018</t>
    <phoneticPr fontId="4"/>
  </si>
  <si>
    <t>f6400v6913</t>
    <phoneticPr fontId="4"/>
  </si>
  <si>
    <t>07-0146-0657-9410-2000-0000-0011</t>
    <phoneticPr fontId="4"/>
  </si>
  <si>
    <t>f6400v6914</t>
    <phoneticPr fontId="4"/>
  </si>
  <si>
    <t>07-0146-0657-9510-2000-0000-0014</t>
    <phoneticPr fontId="4"/>
  </si>
  <si>
    <t>f6400v6915</t>
    <phoneticPr fontId="4"/>
  </si>
  <si>
    <t>07-0130-5003-1610-2000-0000-0018</t>
    <phoneticPr fontId="4"/>
  </si>
  <si>
    <t>a0350r0116</t>
    <phoneticPr fontId="4"/>
  </si>
  <si>
    <t>07-0165-0718-4510-2000-0000-0012</t>
    <phoneticPr fontId="4"/>
  </si>
  <si>
    <t>b7600w5415</t>
    <phoneticPr fontId="4"/>
  </si>
  <si>
    <t>07-0162-3102-8910-2000-0000-0013</t>
    <phoneticPr fontId="4"/>
  </si>
  <si>
    <t>a1630q2819</t>
    <phoneticPr fontId="4"/>
  </si>
  <si>
    <t>07-1262-3110-0210-2000-0000-0015</t>
    <phoneticPr fontId="4"/>
  </si>
  <si>
    <t>b1631n2022</t>
    <phoneticPr fontId="4"/>
  </si>
  <si>
    <t>07-0140-9879-4010-2000-0000-0017</t>
    <phoneticPr fontId="4"/>
  </si>
  <si>
    <t>h8490x0410</t>
    <phoneticPr fontId="4"/>
  </si>
  <si>
    <t>07-0156-2060-5310-2000-0000-0013</t>
    <phoneticPr fontId="4"/>
  </si>
  <si>
    <t>g0520n6513</t>
    <phoneticPr fontId="4"/>
  </si>
  <si>
    <t>07-0165-0719-7710-2000-0000-0010</t>
    <phoneticPr fontId="4"/>
  </si>
  <si>
    <t>b7600x5717</t>
    <phoneticPr fontId="4"/>
  </si>
  <si>
    <t>07-0171-1137-3410-2000-0000-0011</t>
    <phoneticPr fontId="4"/>
  </si>
  <si>
    <t>d1710v1314</t>
    <phoneticPr fontId="4"/>
  </si>
  <si>
    <t>07-0185-4996-7910-2000-0000-0015</t>
    <phoneticPr fontId="4"/>
  </si>
  <si>
    <t>m9840u5719</t>
    <phoneticPr fontId="4"/>
  </si>
  <si>
    <t>07-0162-3103-0710-2000-0000-0018</t>
    <phoneticPr fontId="4"/>
  </si>
  <si>
    <t>a1630r2017</t>
    <phoneticPr fontId="4"/>
  </si>
  <si>
    <t>07-0178-8561-9310-2000-0000-0019</t>
    <phoneticPr fontId="4"/>
  </si>
  <si>
    <t>g5780p8913</t>
    <phoneticPr fontId="4"/>
  </si>
  <si>
    <t>07-0130-5005-0910-2000-0000-0014</t>
    <phoneticPr fontId="4"/>
  </si>
  <si>
    <t>a0350t0019</t>
    <phoneticPr fontId="4"/>
  </si>
  <si>
    <t>07-0167-7910-0810-2000-0000-0018</t>
    <phoneticPr fontId="4"/>
  </si>
  <si>
    <t>b9670n7018</t>
    <phoneticPr fontId="4"/>
  </si>
  <si>
    <t>07-0156-2060-5410-2000-0000-0016</t>
    <phoneticPr fontId="4"/>
  </si>
  <si>
    <t>g0520n6514</t>
    <phoneticPr fontId="4"/>
  </si>
  <si>
    <t>07-0167-7928-3910-2000-0000-0013</t>
    <phoneticPr fontId="4"/>
  </si>
  <si>
    <t>c9670w7319</t>
    <phoneticPr fontId="4"/>
  </si>
  <si>
    <t>07-0167-7912-5710-2000-0000-0018</t>
    <phoneticPr fontId="4"/>
  </si>
  <si>
    <t>b9670q7517</t>
    <phoneticPr fontId="4"/>
  </si>
  <si>
    <t>07-0140-9991-0710-2000-0000-0011</t>
    <phoneticPr fontId="4"/>
  </si>
  <si>
    <t>m9490p0017</t>
    <phoneticPr fontId="4"/>
  </si>
  <si>
    <t>07-0167-7931-8410-2000-0000-0017</t>
    <phoneticPr fontId="4"/>
  </si>
  <si>
    <t>d9670p7814</t>
    <phoneticPr fontId="4"/>
  </si>
  <si>
    <t>07-0156-2067-4810-2000-0000-0010</t>
    <phoneticPr fontId="4"/>
  </si>
  <si>
    <t>g0520v6418</t>
    <phoneticPr fontId="4"/>
  </si>
  <si>
    <t>07-0158-9183-2710-2000-0000-0011</t>
    <phoneticPr fontId="4"/>
  </si>
  <si>
    <t>k1590r8217</t>
    <phoneticPr fontId="4"/>
  </si>
  <si>
    <t>07-0158-9183-2610-2000-0000-0018</t>
    <phoneticPr fontId="4"/>
  </si>
  <si>
    <t>k1590r8216</t>
    <phoneticPr fontId="4"/>
  </si>
  <si>
    <t>07-0167-7908-0410-2000-0000-0011</t>
    <phoneticPr fontId="4"/>
  </si>
  <si>
    <t>a9670w7014</t>
    <phoneticPr fontId="4"/>
  </si>
  <si>
    <t>07-0140-9884-0410-2000-0000-0017</t>
    <phoneticPr fontId="4"/>
  </si>
  <si>
    <t>k8490s0014</t>
    <phoneticPr fontId="4"/>
  </si>
  <si>
    <t>07-0167-7862-1310-2000-0000-0012</t>
    <phoneticPr fontId="4"/>
  </si>
  <si>
    <t>g8670q7113</t>
    <phoneticPr fontId="4"/>
  </si>
  <si>
    <t>07-1265-0752-9610-2000-0000-0016</t>
    <phoneticPr fontId="4"/>
  </si>
  <si>
    <t>f7601q5926</t>
    <phoneticPr fontId="4"/>
  </si>
  <si>
    <t>07-1240-9985-8510-2000-0000-0014</t>
    <phoneticPr fontId="4"/>
  </si>
  <si>
    <t>k9491t0825</t>
    <phoneticPr fontId="4"/>
  </si>
  <si>
    <t>07-0165-0730-3610-2000-0000-0016</t>
    <phoneticPr fontId="4"/>
  </si>
  <si>
    <t>d7600n5316</t>
    <phoneticPr fontId="4"/>
  </si>
  <si>
    <t>07-0167-7908-4210-2000-0000-0019</t>
    <phoneticPr fontId="4"/>
  </si>
  <si>
    <t>a9670w7412</t>
    <phoneticPr fontId="4"/>
  </si>
  <si>
    <t>07-0167-7909-2810-2000-0000-0014</t>
    <phoneticPr fontId="4"/>
  </si>
  <si>
    <t>a9670x7218</t>
    <phoneticPr fontId="4"/>
  </si>
  <si>
    <t>07-0171-1150-1010-2000-0000-0018</t>
    <phoneticPr fontId="4"/>
  </si>
  <si>
    <t>f1710n1110</t>
    <phoneticPr fontId="4"/>
  </si>
  <si>
    <t>07-0171-1150-0910-2000-0000-0014</t>
    <phoneticPr fontId="4"/>
  </si>
  <si>
    <t>f1710n1019</t>
    <phoneticPr fontId="4"/>
  </si>
  <si>
    <t>07-0178-8576-1010-2000-0000-0014</t>
    <phoneticPr fontId="4"/>
  </si>
  <si>
    <t>h5780u8110</t>
    <phoneticPr fontId="4"/>
  </si>
  <si>
    <t>07-0178-8566-0310-2000-0000-0015</t>
    <phoneticPr fontId="4"/>
  </si>
  <si>
    <t>g5780u8013</t>
    <phoneticPr fontId="4"/>
  </si>
  <si>
    <t>07-0167-7906-5610-2000-0000-0014</t>
    <phoneticPr fontId="4"/>
  </si>
  <si>
    <t>a9670u7516</t>
    <phoneticPr fontId="4"/>
  </si>
  <si>
    <t>07-0167-7921-8210-2000-0000-0014</t>
    <phoneticPr fontId="4"/>
  </si>
  <si>
    <t>c9670p7812</t>
    <phoneticPr fontId="4"/>
  </si>
  <si>
    <t>07-0165-0725-7410-2000-0000-0012</t>
    <phoneticPr fontId="4"/>
  </si>
  <si>
    <t>c7600t5714</t>
    <phoneticPr fontId="4"/>
  </si>
  <si>
    <t>07-0171-1160-1210-2000-0000-0011</t>
    <phoneticPr fontId="4"/>
  </si>
  <si>
    <t>g1710n1112</t>
    <phoneticPr fontId="4"/>
  </si>
  <si>
    <t>07-0171-1160-1310-2000-0000-0014</t>
    <phoneticPr fontId="4"/>
  </si>
  <si>
    <t>g1710n1113</t>
    <phoneticPr fontId="4"/>
  </si>
  <si>
    <t>07-0130-5008-7510-2000-0000-0016</t>
    <phoneticPr fontId="4"/>
  </si>
  <si>
    <t>a0350w0715</t>
    <phoneticPr fontId="4"/>
  </si>
  <si>
    <t>07-0140-9914-3710-2000-0000-0015</t>
    <phoneticPr fontId="4"/>
  </si>
  <si>
    <t>b9490s0317</t>
    <phoneticPr fontId="4"/>
  </si>
  <si>
    <t>07-0140-9909-7310-2000-0000-0015</t>
    <phoneticPr fontId="4"/>
  </si>
  <si>
    <t>a9490x0713</t>
    <phoneticPr fontId="4"/>
  </si>
  <si>
    <t>07-0146-0669-0910-2000-0000-0012</t>
    <phoneticPr fontId="4"/>
  </si>
  <si>
    <t>g6400x6019</t>
    <phoneticPr fontId="4"/>
  </si>
  <si>
    <t>07-0158-9180-6610-2000-0000-0015</t>
    <phoneticPr fontId="4"/>
  </si>
  <si>
    <t>07-0158-9180-6510-2000-0000-0012</t>
    <phoneticPr fontId="4"/>
  </si>
  <si>
    <t>07-0140-9914-3510-2000-0000-0019</t>
    <phoneticPr fontId="4"/>
  </si>
  <si>
    <t>b9490s0315</t>
    <phoneticPr fontId="4"/>
  </si>
  <si>
    <t>07-0134-1310-4710-2000-0000-0011</t>
    <phoneticPr fontId="4"/>
  </si>
  <si>
    <t>b3310n4417</t>
    <phoneticPr fontId="4"/>
  </si>
  <si>
    <t>07-0158-9186-2910-2000-0000-0014</t>
    <phoneticPr fontId="4"/>
  </si>
  <si>
    <t>k1590u8219</t>
    <phoneticPr fontId="4"/>
  </si>
  <si>
    <t>07-0167-7932-2720-2000-0000-0014</t>
    <phoneticPr fontId="4"/>
  </si>
  <si>
    <t>d9670q7217</t>
    <phoneticPr fontId="4"/>
  </si>
  <si>
    <t>07-0156-2079-6610-2000-0000-0011</t>
    <phoneticPr fontId="4"/>
  </si>
  <si>
    <t>h0520x6616</t>
    <phoneticPr fontId="4"/>
  </si>
  <si>
    <t>07-0167-7947-9610-2000-0000-0015</t>
    <phoneticPr fontId="4"/>
  </si>
  <si>
    <t>e9670v7916</t>
    <phoneticPr fontId="4"/>
  </si>
  <si>
    <t>07-0167-7859-6010-2000-0000-0014</t>
    <phoneticPr fontId="4"/>
  </si>
  <si>
    <t>f8670x7610</t>
  </si>
  <si>
    <t>07-0156-2071-4910-2000-0000-0016</t>
    <phoneticPr fontId="4"/>
  </si>
  <si>
    <t>h0520p6419</t>
    <phoneticPr fontId="4"/>
  </si>
  <si>
    <t>07-0156-2071-5010-2000-0000-0010</t>
    <phoneticPr fontId="4"/>
  </si>
  <si>
    <t>h0520p6510</t>
    <phoneticPr fontId="4"/>
  </si>
  <si>
    <t>07-0165-0731-7510-2000-0000-0016</t>
    <phoneticPr fontId="4"/>
  </si>
  <si>
    <t>d7600p5715</t>
    <phoneticPr fontId="4"/>
  </si>
  <si>
    <t>07-0178-8576-4010-2000-0000-0017</t>
    <phoneticPr fontId="4"/>
  </si>
  <si>
    <t>h5780u8410</t>
    <phoneticPr fontId="4"/>
  </si>
  <si>
    <r>
      <t>渡邉　和子→</t>
    </r>
    <r>
      <rPr>
        <sz val="11"/>
        <color rgb="FFFF0000"/>
        <rFont val="游ゴシック"/>
        <family val="3"/>
        <charset val="128"/>
        <scheme val="minor"/>
      </rPr>
      <t>南斗</t>
    </r>
    <rPh sb="6" eb="7">
      <t>ミナミ</t>
    </rPh>
    <rPh sb="7" eb="8">
      <t>ト</t>
    </rPh>
    <phoneticPr fontId="3"/>
  </si>
  <si>
    <t>07-0178-8577-5410-2000-0000-0019</t>
    <phoneticPr fontId="4"/>
  </si>
  <si>
    <t>h5780v8514</t>
    <phoneticPr fontId="4"/>
  </si>
  <si>
    <t>07-0171-1159-0410-2000-0000-0010</t>
    <phoneticPr fontId="4"/>
  </si>
  <si>
    <t>07-0167-7945-3610-2000-0000-0011</t>
    <phoneticPr fontId="4"/>
  </si>
  <si>
    <t>e9670t7316</t>
    <phoneticPr fontId="4"/>
  </si>
  <si>
    <t>07-0167-7939-4010-2000-0000-0013</t>
    <phoneticPr fontId="4"/>
  </si>
  <si>
    <t>d9670x7410</t>
    <phoneticPr fontId="4"/>
  </si>
  <si>
    <t>07-0150-6818-4110-2000-0000-0019</t>
    <phoneticPr fontId="4"/>
  </si>
  <si>
    <t>b8560w0411</t>
    <phoneticPr fontId="4"/>
  </si>
  <si>
    <t>07-0178-8533-2210-2000-0000-0016</t>
    <phoneticPr fontId="4"/>
  </si>
  <si>
    <t>d5780r8212</t>
    <phoneticPr fontId="4"/>
  </si>
  <si>
    <t>07-0171-1093-1110-2000-0000-0011</t>
    <phoneticPr fontId="4"/>
  </si>
  <si>
    <t>m0710r1111</t>
    <phoneticPr fontId="4"/>
  </si>
  <si>
    <t>07-0171-1121-6610-2000-0000-0019</t>
    <phoneticPr fontId="4"/>
  </si>
  <si>
    <t>c1710p1616</t>
    <phoneticPr fontId="4"/>
  </si>
  <si>
    <t>07-0146-0724-6910-2000-0000-0010</t>
    <phoneticPr fontId="4"/>
  </si>
  <si>
    <t>c7400s6619</t>
    <phoneticPr fontId="4"/>
  </si>
  <si>
    <t>07-0158-9145-1310-2000-0000-0018</t>
    <phoneticPr fontId="4"/>
  </si>
  <si>
    <t>e1590t8113</t>
    <phoneticPr fontId="4"/>
  </si>
  <si>
    <t>07-0158-9190-8510-2000-0000-0011</t>
    <phoneticPr fontId="4"/>
  </si>
  <si>
    <t>m1590n8815</t>
    <phoneticPr fontId="4"/>
  </si>
  <si>
    <t>07-0146-0664-0910-2000-0000-0017</t>
    <phoneticPr fontId="4"/>
  </si>
  <si>
    <t>g6400s6019</t>
    <phoneticPr fontId="4"/>
  </si>
  <si>
    <r>
      <t>トマトリース㈱→</t>
    </r>
    <r>
      <rPr>
        <sz val="11"/>
        <color rgb="FFFF0000"/>
        <rFont val="游ゴシック"/>
        <family val="3"/>
        <charset val="128"/>
        <scheme val="minor"/>
      </rPr>
      <t>藤本　茂</t>
    </r>
    <rPh sb="8" eb="10">
      <t>フジモト</t>
    </rPh>
    <rPh sb="11" eb="12">
      <t>シゲル</t>
    </rPh>
    <phoneticPr fontId="3"/>
  </si>
  <si>
    <t>07-0158-9172-2910-2000-0000-0011</t>
    <phoneticPr fontId="4"/>
  </si>
  <si>
    <t>07-0140-9894-2710-2000-0000-0015</t>
    <phoneticPr fontId="4"/>
  </si>
  <si>
    <t>m8490s0217</t>
    <phoneticPr fontId="4"/>
  </si>
  <si>
    <t>07-0121-0165-3610-2000-0000-0012</t>
    <phoneticPr fontId="4"/>
  </si>
  <si>
    <t>g1200t1316</t>
    <phoneticPr fontId="4"/>
  </si>
  <si>
    <t>07-0130-5010-5010-2000-0000-0014</t>
    <phoneticPr fontId="4"/>
  </si>
  <si>
    <t>b0350n0510</t>
    <phoneticPr fontId="4"/>
  </si>
  <si>
    <t>07-0167-7924-7610-2000-0000-0012</t>
    <phoneticPr fontId="4"/>
  </si>
  <si>
    <t>07-0156-2071-3410-2000-0000-0010</t>
    <phoneticPr fontId="4"/>
  </si>
  <si>
    <t>h0520p6314</t>
    <phoneticPr fontId="4"/>
  </si>
  <si>
    <t>07-0130-5009-6510-2000-0000-0014</t>
    <phoneticPr fontId="4"/>
  </si>
  <si>
    <t>a0350x0615</t>
    <phoneticPr fontId="4"/>
  </si>
  <si>
    <t>07-0130-5013-6010-2000-0000-0012</t>
    <phoneticPr fontId="4"/>
  </si>
  <si>
    <t>b0350r0610</t>
    <phoneticPr fontId="4"/>
  </si>
  <si>
    <t>07-0230-5012-3110-2000-0000-0010</t>
    <phoneticPr fontId="4"/>
  </si>
  <si>
    <t>07-0130-5012-6010-2000-0000-0013</t>
    <phoneticPr fontId="4"/>
  </si>
  <si>
    <t>b0350q0610</t>
    <phoneticPr fontId="4"/>
  </si>
  <si>
    <r>
      <t>和氣　智得→</t>
    </r>
    <r>
      <rPr>
        <sz val="11"/>
        <color rgb="FFFF0000"/>
        <rFont val="游ゴシック"/>
        <family val="3"/>
        <charset val="128"/>
        <scheme val="minor"/>
      </rPr>
      <t>細井　美鈴</t>
    </r>
    <rPh sb="6" eb="7">
      <t>ホソ</t>
    </rPh>
    <rPh sb="7" eb="8">
      <t>イ</t>
    </rPh>
    <rPh sb="9" eb="11">
      <t>ミスズ</t>
    </rPh>
    <phoneticPr fontId="3"/>
  </si>
  <si>
    <t>07-0140-9929-5610-2000-0000-0016</t>
    <phoneticPr fontId="4"/>
  </si>
  <si>
    <t>c9490x0516</t>
    <phoneticPr fontId="4"/>
  </si>
  <si>
    <t>07-0158-9186-3210-2000-0000-0014</t>
    <phoneticPr fontId="4"/>
  </si>
  <si>
    <t>k1590u8312</t>
    <phoneticPr fontId="4"/>
  </si>
  <si>
    <t>07-0162-3112-6810-2000-0000-0015</t>
    <phoneticPr fontId="4"/>
  </si>
  <si>
    <t>b1630q2618</t>
    <phoneticPr fontId="4"/>
  </si>
  <si>
    <t>07-0167-7951-1320-2000-0000-0016</t>
    <phoneticPr fontId="4"/>
  </si>
  <si>
    <t>f9670p7113</t>
    <phoneticPr fontId="4"/>
  </si>
  <si>
    <t>07-0158-9182-2610-2000-0000-0019</t>
    <phoneticPr fontId="4"/>
  </si>
  <si>
    <t>k1590q8216</t>
    <phoneticPr fontId="4"/>
  </si>
  <si>
    <t>07-0140-9932-4410-2000-0000-0013</t>
    <phoneticPr fontId="4"/>
  </si>
  <si>
    <t>d9490q0414</t>
    <phoneticPr fontId="4"/>
  </si>
  <si>
    <t>07-0140-9916-2410-2000-0000-0013</t>
    <phoneticPr fontId="4"/>
  </si>
  <si>
    <t>b9490u0214</t>
    <phoneticPr fontId="4"/>
  </si>
  <si>
    <t>07-0140-9934-4010-2000-0000-0019</t>
    <phoneticPr fontId="4"/>
  </si>
  <si>
    <t>d9490s0410</t>
    <phoneticPr fontId="4"/>
  </si>
  <si>
    <t>07-0140-9934-2510-2000-0000-0012</t>
    <phoneticPr fontId="4"/>
  </si>
  <si>
    <t>d9490s0215</t>
    <phoneticPr fontId="4"/>
  </si>
  <si>
    <t>07-0140-9934-4310-2000-0000-0018</t>
    <phoneticPr fontId="4"/>
  </si>
  <si>
    <t>d9490s0413</t>
    <phoneticPr fontId="4"/>
  </si>
  <si>
    <t>07-0140-9934-2910-2000-0000-0014</t>
    <phoneticPr fontId="4"/>
  </si>
  <si>
    <t>d9490s0219</t>
    <phoneticPr fontId="4"/>
  </si>
  <si>
    <t>07-0165-0731-8010-2000-0000-0012</t>
    <phoneticPr fontId="4"/>
  </si>
  <si>
    <t>d7600p5810</t>
    <phoneticPr fontId="4"/>
  </si>
  <si>
    <r>
      <t>上田　哲磨→</t>
    </r>
    <r>
      <rPr>
        <sz val="11"/>
        <color rgb="FFFF0000"/>
        <rFont val="游ゴシック"/>
        <family val="3"/>
        <charset val="128"/>
        <scheme val="minor"/>
      </rPr>
      <t>章雄</t>
    </r>
    <rPh sb="6" eb="8">
      <t>フミオ</t>
    </rPh>
    <phoneticPr fontId="3"/>
  </si>
  <si>
    <t>07-0165-0733-7020-2000-0000-0014</t>
    <phoneticPr fontId="4"/>
  </si>
  <si>
    <t>d7600r5710</t>
    <phoneticPr fontId="4"/>
  </si>
  <si>
    <t>07-0167-7934-0110-2000-0000-0017</t>
    <phoneticPr fontId="4"/>
  </si>
  <si>
    <t>d9670s7011</t>
    <phoneticPr fontId="4"/>
  </si>
  <si>
    <t>07-0165-0735-8110-2000-0000-0011</t>
    <phoneticPr fontId="4"/>
  </si>
  <si>
    <t>d7600t5811</t>
    <phoneticPr fontId="4"/>
  </si>
  <si>
    <t>07-0150-6832-3710-2000-0000-0016</t>
    <phoneticPr fontId="4"/>
  </si>
  <si>
    <t>d8560q0317</t>
    <phoneticPr fontId="4"/>
  </si>
  <si>
    <t>07-0167-7886-7210-2000-0000-0015</t>
    <phoneticPr fontId="4"/>
  </si>
  <si>
    <t>k8670u7712</t>
    <phoneticPr fontId="4"/>
  </si>
  <si>
    <t>07-0171-1168-5410-2000-0000-0013</t>
    <phoneticPr fontId="4"/>
  </si>
  <si>
    <t>g1710w1514</t>
    <phoneticPr fontId="4"/>
  </si>
  <si>
    <t>07-0167-7939-1610-2000-0000-0018</t>
    <phoneticPr fontId="4"/>
  </si>
  <si>
    <t>d9670x7116</t>
    <phoneticPr fontId="4"/>
  </si>
  <si>
    <t>07-0150-6821-0010-2000-0000-0016</t>
    <phoneticPr fontId="4"/>
  </si>
  <si>
    <t>c8560p0010</t>
    <phoneticPr fontId="4"/>
  </si>
  <si>
    <t>07-0158-9162-8010-2000-0000-0013</t>
    <phoneticPr fontId="4"/>
  </si>
  <si>
    <t>07-0140-9929-8510-2000-0000-0016</t>
    <phoneticPr fontId="4"/>
  </si>
  <si>
    <t>c9490x0815</t>
    <phoneticPr fontId="4"/>
  </si>
  <si>
    <t>07-0130-5015-0710-2000-0000-0015</t>
    <phoneticPr fontId="4"/>
  </si>
  <si>
    <t>b0350t0017</t>
    <phoneticPr fontId="4"/>
  </si>
  <si>
    <t>07-0162-3111-1810-2000-0000-0011</t>
    <phoneticPr fontId="4"/>
  </si>
  <si>
    <t>b1630p2118</t>
    <phoneticPr fontId="4"/>
  </si>
  <si>
    <t>07-0167-7944-0310-2000-0000-0010</t>
    <phoneticPr fontId="4"/>
  </si>
  <si>
    <t>e9670s7013</t>
    <phoneticPr fontId="4"/>
  </si>
  <si>
    <t>07-0165-0733-7020-2000-0000-0023</t>
    <phoneticPr fontId="4"/>
  </si>
  <si>
    <t>07-0165-0750-3310-2000-0000-0011</t>
    <phoneticPr fontId="4"/>
  </si>
  <si>
    <t>f7600n5313</t>
    <phoneticPr fontId="4"/>
  </si>
  <si>
    <t>07-0167-7956-3810-2000-0000-0013</t>
    <phoneticPr fontId="4"/>
  </si>
  <si>
    <t>f9670u7318</t>
    <phoneticPr fontId="4"/>
  </si>
  <si>
    <t>07-0178-8592-8210-2000-0000-0015</t>
    <phoneticPr fontId="4"/>
  </si>
  <si>
    <t>m5780q8812</t>
    <phoneticPr fontId="4"/>
  </si>
  <si>
    <t>07-0140-9149-8920-2000-0000-0017</t>
    <phoneticPr fontId="4"/>
  </si>
  <si>
    <t>e1490x0819</t>
    <phoneticPr fontId="4"/>
  </si>
  <si>
    <r>
      <t>㈱ディーワン・プロジェクト→</t>
    </r>
    <r>
      <rPr>
        <sz val="11"/>
        <color rgb="FFFF0000"/>
        <rFont val="游ゴシック"/>
        <family val="3"/>
        <charset val="128"/>
        <scheme val="minor"/>
      </rPr>
      <t>徐　順子</t>
    </r>
    <phoneticPr fontId="3"/>
  </si>
  <si>
    <t>07-0140-9960-3910-2000-0000-0010</t>
    <phoneticPr fontId="4"/>
  </si>
  <si>
    <t>g9490n0319</t>
    <phoneticPr fontId="4"/>
  </si>
  <si>
    <t>07-0140-9983-9310-2000-0000-0019</t>
    <phoneticPr fontId="4"/>
  </si>
  <si>
    <t>k9490r0913</t>
    <phoneticPr fontId="4"/>
  </si>
  <si>
    <t>07-0158-9162-7910-2000-0000-0019</t>
    <phoneticPr fontId="4"/>
  </si>
  <si>
    <t>g1590q8719</t>
    <phoneticPr fontId="4"/>
  </si>
  <si>
    <t>07-0130-5024-4810-2000-0000-0010</t>
    <phoneticPr fontId="4"/>
  </si>
  <si>
    <t>c0350s0418</t>
    <phoneticPr fontId="4"/>
  </si>
  <si>
    <t>07-0130-5024-4710-2000-0000-0017</t>
    <phoneticPr fontId="4"/>
  </si>
  <si>
    <t>c0350s0417</t>
    <phoneticPr fontId="4"/>
  </si>
  <si>
    <t>07-0130-5015-0210-2000-0000-0010</t>
    <phoneticPr fontId="4"/>
  </si>
  <si>
    <t>b0350t0012</t>
    <phoneticPr fontId="4"/>
  </si>
  <si>
    <t>07-0140-9929-8210-2000-0000-0017</t>
    <phoneticPr fontId="4"/>
  </si>
  <si>
    <t>c9490x0812</t>
    <phoneticPr fontId="4"/>
  </si>
  <si>
    <t>07-0167-7963-9410-2000-0000-0017</t>
    <phoneticPr fontId="4"/>
  </si>
  <si>
    <t>g9670r7914</t>
    <phoneticPr fontId="4"/>
  </si>
  <si>
    <t>07-0127-4945-0010-2000-0000-0015</t>
    <phoneticPr fontId="4"/>
  </si>
  <si>
    <t>07-0178-8654-0810-2000-0000-0010</t>
    <phoneticPr fontId="4"/>
  </si>
  <si>
    <t>f6780s8018</t>
    <phoneticPr fontId="4"/>
  </si>
  <si>
    <t>07-0178-8654-0910-2000-0000-0013</t>
    <phoneticPr fontId="4"/>
  </si>
  <si>
    <t>f6780s8019</t>
    <phoneticPr fontId="4"/>
  </si>
  <si>
    <t>07-0178-8654-1010-2000-0000-0017</t>
    <phoneticPr fontId="4"/>
  </si>
  <si>
    <t>f6780s8110</t>
    <phoneticPr fontId="4"/>
  </si>
  <si>
    <t>07-0167-7959-9410-2000-0000-0014</t>
    <phoneticPr fontId="4"/>
  </si>
  <si>
    <t>f9670x7914</t>
    <phoneticPr fontId="4"/>
  </si>
  <si>
    <t>07-0167-7959-9710-2000-0000-0013</t>
    <phoneticPr fontId="4"/>
  </si>
  <si>
    <t>f9670x7917</t>
    <phoneticPr fontId="4"/>
  </si>
  <si>
    <t>07-0162-3114-6810-2000-0000-0013</t>
    <phoneticPr fontId="4"/>
  </si>
  <si>
    <t>b1630s2618</t>
    <phoneticPr fontId="4"/>
  </si>
  <si>
    <t>07-0140-9934-3110-2000-0000-0011</t>
    <phoneticPr fontId="4"/>
  </si>
  <si>
    <t>d9490s0311</t>
    <phoneticPr fontId="4"/>
  </si>
  <si>
    <t>07-0140-9934-2710-2000-0000-0018</t>
    <phoneticPr fontId="4"/>
  </si>
  <si>
    <t>d9490s0217</t>
    <phoneticPr fontId="4"/>
  </si>
  <si>
    <t>07-0167-7966-9010-2000-0000-0012</t>
    <phoneticPr fontId="4"/>
  </si>
  <si>
    <t>g9670u7910</t>
    <phoneticPr fontId="4"/>
  </si>
  <si>
    <t>07-0167-7966-8410-2000-0000-0013</t>
    <phoneticPr fontId="4"/>
  </si>
  <si>
    <t>g9670u7814</t>
    <phoneticPr fontId="4"/>
  </si>
  <si>
    <t>07-0167-7999-3010-2000-0000-0014</t>
    <phoneticPr fontId="4"/>
  </si>
  <si>
    <t>m9670x7310</t>
    <phoneticPr fontId="4"/>
  </si>
  <si>
    <t>07-0178-8654-0710-2000-0000-0017</t>
    <phoneticPr fontId="4"/>
  </si>
  <si>
    <t>f6780s8017</t>
    <phoneticPr fontId="4"/>
  </si>
  <si>
    <t>07-0130-5023-4710-2000-0000-0018</t>
    <phoneticPr fontId="4"/>
  </si>
  <si>
    <t>c0350r0417</t>
    <phoneticPr fontId="4"/>
  </si>
  <si>
    <t>07-0167-7969-3020-2000-0000-0018</t>
    <phoneticPr fontId="4"/>
  </si>
  <si>
    <t>g9670x7310</t>
    <phoneticPr fontId="4"/>
  </si>
  <si>
    <t>07-0140-9929-3310-2000-0000-0015</t>
    <phoneticPr fontId="4"/>
  </si>
  <si>
    <t>c9490x0313</t>
    <phoneticPr fontId="4"/>
  </si>
  <si>
    <t>07-0158-9200-7810-2000-0000-0011</t>
    <phoneticPr fontId="4"/>
  </si>
  <si>
    <t>a2590n8718</t>
    <phoneticPr fontId="4"/>
  </si>
  <si>
    <t>07-0165-0750-3210-2000-0000-0018</t>
    <phoneticPr fontId="4"/>
  </si>
  <si>
    <t>f7600n5312</t>
    <phoneticPr fontId="4"/>
  </si>
  <si>
    <t>07-0171-1210-7110-2000-0000-0014</t>
    <phoneticPr fontId="4"/>
  </si>
  <si>
    <t>b2710n1711</t>
    <phoneticPr fontId="4"/>
  </si>
  <si>
    <t>07-0140-9969-5210-2000-0000-0012</t>
    <phoneticPr fontId="4"/>
  </si>
  <si>
    <t>g9490x0512</t>
    <phoneticPr fontId="4"/>
  </si>
  <si>
    <t>07-0134-1370-1110-2000-0000-0012</t>
    <phoneticPr fontId="4"/>
  </si>
  <si>
    <t>h3310n4111</t>
    <phoneticPr fontId="4"/>
  </si>
  <si>
    <t>07-0162-3123-2210-2000-0000-0019</t>
    <phoneticPr fontId="4"/>
  </si>
  <si>
    <t>c1630r2211</t>
    <phoneticPr fontId="4"/>
  </si>
  <si>
    <t>07-0162-3123-2110-2000-0000-0016</t>
    <phoneticPr fontId="4"/>
  </si>
  <si>
    <t>07-0164-3857-8730-2000-0000-0014</t>
    <phoneticPr fontId="4"/>
  </si>
  <si>
    <t>f8630v4817</t>
    <phoneticPr fontId="4"/>
  </si>
  <si>
    <t>07-0167-7983-0110-2000-0000-0013</t>
    <phoneticPr fontId="4"/>
  </si>
  <si>
    <t>k9670r7011</t>
    <phoneticPr fontId="4"/>
  </si>
  <si>
    <t>07-1262-3110-0210-2000-0000-0024</t>
    <phoneticPr fontId="4"/>
  </si>
  <si>
    <t>07-0165-0752-0510-2000-0000-0012</t>
    <phoneticPr fontId="4"/>
  </si>
  <si>
    <t>f7600q5015</t>
    <phoneticPr fontId="4"/>
  </si>
  <si>
    <t>07-0140-9933-4810-2000-0000-0014</t>
    <phoneticPr fontId="4"/>
  </si>
  <si>
    <t>d9490r0418</t>
    <phoneticPr fontId="4"/>
  </si>
  <si>
    <t>07-0140-9929-7410-2000-0000-0012</t>
    <phoneticPr fontId="4"/>
  </si>
  <si>
    <t>07-1240-9987-2510-2000-0000-0016</t>
    <phoneticPr fontId="4"/>
  </si>
  <si>
    <t>k9491v0225</t>
    <phoneticPr fontId="4"/>
  </si>
  <si>
    <t>07-0140-9930-0210-2000-0000-0015</t>
    <phoneticPr fontId="4"/>
  </si>
  <si>
    <t>d9490n0012</t>
    <phoneticPr fontId="4"/>
  </si>
  <si>
    <t>07-0165-0754-9410-2000-0000-0016</t>
    <phoneticPr fontId="4"/>
  </si>
  <si>
    <t>07-0150-6859-1810-2000-0000-0014</t>
    <phoneticPr fontId="4"/>
  </si>
  <si>
    <t>f8560x0118</t>
    <phoneticPr fontId="4"/>
  </si>
  <si>
    <t>07-0134-1371-0910-2000-0000-0014</t>
    <phoneticPr fontId="4"/>
  </si>
  <si>
    <t>h3310p4019</t>
    <phoneticPr fontId="4"/>
  </si>
  <si>
    <t>07-0140-4624-9340-2000-0000-0011</t>
    <phoneticPr fontId="4"/>
  </si>
  <si>
    <t>c6440s0913</t>
    <phoneticPr fontId="4"/>
  </si>
  <si>
    <t>07-0146-0707-5410-2000-0000-0017</t>
    <phoneticPr fontId="4"/>
  </si>
  <si>
    <t>a7400v6514</t>
    <phoneticPr fontId="4"/>
  </si>
  <si>
    <t>07-0130-5031-7610-2000-0000-0017</t>
    <phoneticPr fontId="4"/>
  </si>
  <si>
    <t>d0350p0716</t>
    <phoneticPr fontId="4"/>
  </si>
  <si>
    <t>07-0167-8015-2410-2000-0000-0011</t>
    <phoneticPr fontId="4"/>
  </si>
  <si>
    <t>07-0158-9210-5210-2000-0000-0018</t>
    <phoneticPr fontId="4"/>
  </si>
  <si>
    <t>b2590n8512</t>
    <phoneticPr fontId="4"/>
  </si>
  <si>
    <t>07-0140-9990-5610-2000-0000-0014</t>
    <phoneticPr fontId="4"/>
  </si>
  <si>
    <t>m9490n0516</t>
    <phoneticPr fontId="4"/>
  </si>
  <si>
    <t>07-0140-9930-0510-2000-0000-0014</t>
    <phoneticPr fontId="4"/>
  </si>
  <si>
    <t>d9490n0015</t>
    <phoneticPr fontId="4"/>
  </si>
  <si>
    <t>07-0167-7988-7810-2000-0000-0016</t>
    <phoneticPr fontId="4"/>
  </si>
  <si>
    <t>k9670w7718</t>
    <phoneticPr fontId="4"/>
  </si>
  <si>
    <t>07-0165-0761-2710-2000-0000-0018</t>
    <phoneticPr fontId="4"/>
  </si>
  <si>
    <t>g7600p5217</t>
    <phoneticPr fontId="4"/>
  </si>
  <si>
    <t>07-0150-6862-5210-2000-0000-0014</t>
    <phoneticPr fontId="4"/>
  </si>
  <si>
    <t>g8560q0512</t>
    <phoneticPr fontId="4"/>
  </si>
  <si>
    <t>07-0162-3124-0410-2000-0000-0012</t>
    <phoneticPr fontId="4"/>
  </si>
  <si>
    <t>c1630s2014</t>
    <phoneticPr fontId="4"/>
  </si>
  <si>
    <t>07-0185-5016-6710-2000-0000-0010</t>
    <phoneticPr fontId="4"/>
  </si>
  <si>
    <t>07-0185-5016-6810-2000-0000-0013</t>
    <phoneticPr fontId="4"/>
  </si>
  <si>
    <t>07-0178-8610-2210-2000-0000-0010</t>
    <phoneticPr fontId="4"/>
  </si>
  <si>
    <t>b6780n8212</t>
    <phoneticPr fontId="4"/>
  </si>
  <si>
    <t>07-0171-1222-3710-2000-0000-0013</t>
    <phoneticPr fontId="4"/>
  </si>
  <si>
    <t>c2710q1317</t>
    <phoneticPr fontId="4"/>
  </si>
  <si>
    <t>07-0171-1229-0510-2000-0000-0017</t>
    <phoneticPr fontId="4"/>
  </si>
  <si>
    <t>c2710x1015</t>
    <phoneticPr fontId="4"/>
  </si>
  <si>
    <t>07-0171-1229-0910-2000-0000-0019</t>
    <phoneticPr fontId="4"/>
  </si>
  <si>
    <t>c2710x1019</t>
    <phoneticPr fontId="4"/>
  </si>
  <si>
    <t>07-1262-3130-3910-2000-0000-0013</t>
    <phoneticPr fontId="4"/>
  </si>
  <si>
    <t>d1631n2329</t>
    <phoneticPr fontId="4"/>
  </si>
  <si>
    <t>07-0167-7997-4310-2000-0000-0016</t>
    <phoneticPr fontId="4"/>
  </si>
  <si>
    <t>m9670v7413</t>
    <phoneticPr fontId="4"/>
  </si>
  <si>
    <t>07-0167-7988-7910-2000-0000-0019</t>
    <phoneticPr fontId="4"/>
  </si>
  <si>
    <t>k9670w7719</t>
    <phoneticPr fontId="4"/>
  </si>
  <si>
    <t>07-0162-3124-0310-2000-0000-0019</t>
    <phoneticPr fontId="4"/>
  </si>
  <si>
    <t>c1630s2013</t>
    <phoneticPr fontId="4"/>
  </si>
  <si>
    <t>07-0134-1375-4710-2000-0000-0018</t>
    <phoneticPr fontId="4"/>
  </si>
  <si>
    <t>h3310t4417</t>
    <phoneticPr fontId="4"/>
  </si>
  <si>
    <t>07-0146-0709-9510-2000-0000-0012</t>
    <phoneticPr fontId="4"/>
  </si>
  <si>
    <t>a7400x6915</t>
    <phoneticPr fontId="4"/>
  </si>
  <si>
    <t>07-0134-1382-0610-2000-0000-0011</t>
    <phoneticPr fontId="4"/>
  </si>
  <si>
    <t>k3310q4016</t>
    <phoneticPr fontId="4"/>
  </si>
  <si>
    <t>07-0140-9993-8210-2000-0000-0012</t>
    <phoneticPr fontId="4"/>
  </si>
  <si>
    <t>m9490r0812</t>
    <phoneticPr fontId="4"/>
  </si>
  <si>
    <t>07-0140-9929-8310-2000-0000-0010</t>
    <phoneticPr fontId="4"/>
  </si>
  <si>
    <t>c9490x0813</t>
    <phoneticPr fontId="4"/>
  </si>
  <si>
    <t>07-0165-0765-0510-2000-0000-0016</t>
    <phoneticPr fontId="4"/>
  </si>
  <si>
    <t>g7600t5015</t>
    <phoneticPr fontId="4"/>
  </si>
  <si>
    <t>07-0121-0216-7110-2000-0000-0010</t>
    <phoneticPr fontId="4"/>
  </si>
  <si>
    <t>b2200u1711</t>
    <phoneticPr fontId="4"/>
  </si>
  <si>
    <t>07-0141-0005-5610-2000-0000-0015</t>
    <phoneticPr fontId="4"/>
  </si>
  <si>
    <t>07-0158-9213-3810-2000-0000-0011</t>
    <phoneticPr fontId="4"/>
  </si>
  <si>
    <t>b2590r8318</t>
    <phoneticPr fontId="4"/>
  </si>
  <si>
    <t>07-0167-7996-6810-2000-0000-0014</t>
    <phoneticPr fontId="4"/>
  </si>
  <si>
    <t>m9670u7618</t>
    <phoneticPr fontId="4"/>
  </si>
  <si>
    <t>07-0158-9213-3410-2000-0000-0019</t>
    <phoneticPr fontId="4"/>
  </si>
  <si>
    <t>b2590r8314</t>
    <phoneticPr fontId="4"/>
  </si>
  <si>
    <t>07-0167-7989-7210-2000-0000-0017</t>
    <phoneticPr fontId="4"/>
  </si>
  <si>
    <t>k9670x7712</t>
    <phoneticPr fontId="4"/>
  </si>
  <si>
    <t>07-0158-9212-8810-2000-0000-0017</t>
    <phoneticPr fontId="4"/>
  </si>
  <si>
    <t>b2590q8818</t>
    <phoneticPr fontId="4"/>
  </si>
  <si>
    <t>07-0162-3126-8410-2000-0000-0018</t>
    <phoneticPr fontId="4"/>
  </si>
  <si>
    <t>c1630u2814</t>
    <phoneticPr fontId="4"/>
  </si>
  <si>
    <t>07-0162-3126-8510-2000-0000-0011</t>
    <phoneticPr fontId="4"/>
  </si>
  <si>
    <t>c1630u2815</t>
    <phoneticPr fontId="4"/>
  </si>
  <si>
    <t>07-0185-5018-6110-2000-0000-0010</t>
    <phoneticPr fontId="4"/>
  </si>
  <si>
    <t>b0850w5611</t>
    <phoneticPr fontId="4"/>
  </si>
  <si>
    <r>
      <t>㈱EarthDreams→</t>
    </r>
    <r>
      <rPr>
        <sz val="11"/>
        <color rgb="FFFF0000"/>
        <rFont val="游ゴシック"/>
        <family val="3"/>
        <charset val="128"/>
        <scheme val="minor"/>
      </rPr>
      <t>梅村 翔子</t>
    </r>
    <rPh sb="13" eb="15">
      <t>ウメムラ</t>
    </rPh>
    <rPh sb="16" eb="18">
      <t>ショウコ</t>
    </rPh>
    <phoneticPr fontId="4"/>
  </si>
  <si>
    <t>07-0165-0734-1110-2000-0000-0015</t>
    <phoneticPr fontId="4"/>
  </si>
  <si>
    <t>d7600s5111</t>
    <phoneticPr fontId="4"/>
  </si>
  <si>
    <t>07-0171-1230-4410-2000-0000-0014</t>
    <phoneticPr fontId="4"/>
  </si>
  <si>
    <t>07-0171-1230-8210-2000-0000-0012</t>
    <phoneticPr fontId="4"/>
  </si>
  <si>
    <t>d2710n1812</t>
    <phoneticPr fontId="4"/>
  </si>
  <si>
    <t>07-0171-1235-9710-2000-0000-0013</t>
    <phoneticPr fontId="4"/>
  </si>
  <si>
    <t>d2710t1917</t>
    <phoneticPr fontId="4"/>
  </si>
  <si>
    <t>07-0171-1235-8710-2000-0000-0012</t>
    <phoneticPr fontId="4"/>
  </si>
  <si>
    <t>d2710t1817</t>
    <phoneticPr fontId="4"/>
  </si>
  <si>
    <t>07-0171-1230-9310-2000-0000-0016</t>
    <phoneticPr fontId="4"/>
  </si>
  <si>
    <t>d2710n1913</t>
    <phoneticPr fontId="4"/>
  </si>
  <si>
    <t>07-0178-8617-2310-2000-0000-0016</t>
    <phoneticPr fontId="4"/>
  </si>
  <si>
    <t>07-0130-5033-2330-2000-0000-0011</t>
    <phoneticPr fontId="4"/>
  </si>
  <si>
    <t>d0350r0213</t>
    <phoneticPr fontId="4"/>
  </si>
  <si>
    <t>07-0130-5032-4810-2000-0000-0019</t>
    <phoneticPr fontId="4"/>
  </si>
  <si>
    <t>d0350q0418</t>
    <phoneticPr fontId="4"/>
  </si>
  <si>
    <t>07-0140-9344-3010-2000-0000-0015</t>
    <phoneticPr fontId="4"/>
  </si>
  <si>
    <t>e3490s0310</t>
    <phoneticPr fontId="4"/>
  </si>
  <si>
    <t>07-0140-9402-4110-2000-0000-0018</t>
    <phoneticPr fontId="4"/>
  </si>
  <si>
    <t>a4490q0411</t>
    <phoneticPr fontId="4"/>
  </si>
  <si>
    <t>07-0141-0012-6210-2000-0000-0014</t>
    <phoneticPr fontId="4"/>
  </si>
  <si>
    <t>b0400q1612</t>
    <phoneticPr fontId="4"/>
  </si>
  <si>
    <t>07-0150-6870-9510-2000-0000-0016</t>
    <phoneticPr fontId="4"/>
  </si>
  <si>
    <t>h8560n0915</t>
    <phoneticPr fontId="4"/>
  </si>
  <si>
    <t>07-0167-7998-5810-2000-0000-0011</t>
    <phoneticPr fontId="4"/>
  </si>
  <si>
    <t>m9670w7518</t>
    <phoneticPr fontId="4"/>
  </si>
  <si>
    <t>07-0167-8005-5610-2000-0000-0013</t>
    <phoneticPr fontId="4"/>
  </si>
  <si>
    <t>07-0167-8000-8410-2000-0000-0015</t>
    <phoneticPr fontId="4"/>
  </si>
  <si>
    <t>a0680n7814</t>
    <phoneticPr fontId="4"/>
  </si>
  <si>
    <t>07-0167-8015-2710-2000-0000-0010</t>
    <phoneticPr fontId="4"/>
  </si>
  <si>
    <t>07-0141-0008-0510-2000-0000-0014</t>
    <phoneticPr fontId="4"/>
  </si>
  <si>
    <t>a0400w1015</t>
    <phoneticPr fontId="4"/>
  </si>
  <si>
    <t>07-0171-1242-7210-2000-0000-0016</t>
    <phoneticPr fontId="4"/>
  </si>
  <si>
    <t>e2710q1712</t>
    <phoneticPr fontId="4"/>
  </si>
  <si>
    <t>07-0171-1242-7310-2000-0000-0019</t>
    <phoneticPr fontId="4"/>
  </si>
  <si>
    <t>e2710q1713</t>
    <phoneticPr fontId="4"/>
  </si>
  <si>
    <t>07-0185-5025-9810-2000-0000-0014</t>
    <phoneticPr fontId="4"/>
  </si>
  <si>
    <t>c0850t5918</t>
    <phoneticPr fontId="4"/>
  </si>
  <si>
    <t>07-0134-1403-8110-2000-0000-0012</t>
    <phoneticPr fontId="4"/>
  </si>
  <si>
    <t>a4310r4811</t>
    <phoneticPr fontId="4"/>
  </si>
  <si>
    <t>07-0134-1401-7010-2000-0000-0010</t>
    <phoneticPr fontId="4"/>
  </si>
  <si>
    <t>a4310p4710</t>
    <phoneticPr fontId="4"/>
  </si>
  <si>
    <t>07-0130-5036-7110-2000-0000-0017</t>
    <phoneticPr fontId="4"/>
  </si>
  <si>
    <t>d0350u0711</t>
    <phoneticPr fontId="4"/>
  </si>
  <si>
    <t>07-0130-5032-6810-2000-0000-0011</t>
    <phoneticPr fontId="4"/>
  </si>
  <si>
    <t>d0350q0618</t>
    <phoneticPr fontId="4"/>
  </si>
  <si>
    <t>07-0146-0718-1410-2000-0000-0019</t>
    <phoneticPr fontId="4"/>
  </si>
  <si>
    <t>b7400w6114</t>
    <phoneticPr fontId="4"/>
  </si>
  <si>
    <t>07-0171-1281-8910-2000-0000-0017</t>
    <phoneticPr fontId="4"/>
  </si>
  <si>
    <t>k2710p1819</t>
    <phoneticPr fontId="4"/>
  </si>
  <si>
    <t>07-0171-1256-9110-2000-0000-0018</t>
    <phoneticPr fontId="4"/>
  </si>
  <si>
    <t>f2710u1911</t>
    <phoneticPr fontId="4"/>
  </si>
  <si>
    <t>07-0171-1281-9110-2000-0000-0014</t>
    <phoneticPr fontId="4"/>
  </si>
  <si>
    <t>k2710p1911</t>
    <phoneticPr fontId="4"/>
  </si>
  <si>
    <t>07-0141-0032-1810-2000-0000-0011</t>
    <phoneticPr fontId="4"/>
  </si>
  <si>
    <t>d0400q1118</t>
    <phoneticPr fontId="4"/>
  </si>
  <si>
    <t>07-0141-0015-2210-2000-0000-0017</t>
    <phoneticPr fontId="4"/>
  </si>
  <si>
    <t>b0400t1212</t>
    <phoneticPr fontId="4"/>
  </si>
  <si>
    <t>07-0140-9929-2910-2000-0000-0012</t>
    <phoneticPr fontId="4"/>
  </si>
  <si>
    <t>c9490x0219</t>
    <phoneticPr fontId="4"/>
  </si>
  <si>
    <t>07-0167-8028-3410-2000-0000-0016</t>
    <phoneticPr fontId="4"/>
  </si>
  <si>
    <t>c0680w7314</t>
    <phoneticPr fontId="4"/>
  </si>
  <si>
    <t>07-0158-9224-4110-2000-0000-0017</t>
    <phoneticPr fontId="4"/>
  </si>
  <si>
    <t>c2590s8411</t>
    <phoneticPr fontId="4"/>
  </si>
  <si>
    <t>07-0185-5022-2510-2000-0000-0011</t>
    <phoneticPr fontId="4"/>
  </si>
  <si>
    <t>c0850q5215</t>
    <phoneticPr fontId="4"/>
  </si>
  <si>
    <t>07-0178-8625-9310-2000-0000-0012</t>
    <phoneticPr fontId="4"/>
  </si>
  <si>
    <t>c6780t8913</t>
    <phoneticPr fontId="4"/>
  </si>
  <si>
    <t>07-0171-1253-9110-2000-0000-0011</t>
    <phoneticPr fontId="4"/>
  </si>
  <si>
    <t>07-0134-1399-7810-2000-0000-0014</t>
    <phoneticPr fontId="4"/>
  </si>
  <si>
    <t>m3310x4718</t>
    <phoneticPr fontId="4"/>
  </si>
  <si>
    <t>07-0141-0061-6710-2000-0000-0015</t>
    <phoneticPr fontId="4"/>
  </si>
  <si>
    <t>g0400p1617</t>
    <phoneticPr fontId="4"/>
  </si>
  <si>
    <t>07-0141-0022-8810-2000-0000-0011</t>
    <phoneticPr fontId="4"/>
  </si>
  <si>
    <t>c0400q1818</t>
    <phoneticPr fontId="4"/>
  </si>
  <si>
    <t>07-0141-0022-8710-2000-0000-0018</t>
    <phoneticPr fontId="4"/>
  </si>
  <si>
    <t>c0400q1817</t>
    <phoneticPr fontId="4"/>
  </si>
  <si>
    <t>07-0146-0726-0010-2000-0000-0015</t>
    <phoneticPr fontId="4"/>
  </si>
  <si>
    <t>c7400u6010</t>
    <phoneticPr fontId="4"/>
  </si>
  <si>
    <t>07-0141-0033-6410-2000-0000-0013</t>
    <phoneticPr fontId="4"/>
  </si>
  <si>
    <t>d0400r1614</t>
    <phoneticPr fontId="4"/>
  </si>
  <si>
    <t>07-0134-1410-8010-2000-0000-0019</t>
    <phoneticPr fontId="4"/>
  </si>
  <si>
    <t>b4310n4810</t>
    <phoneticPr fontId="4"/>
  </si>
  <si>
    <t>07-0165-0790-3210-2000-0000-0016</t>
    <phoneticPr fontId="4"/>
  </si>
  <si>
    <t>m7600n5312</t>
    <phoneticPr fontId="4"/>
  </si>
  <si>
    <r>
      <t>トーソク不動産㈱→</t>
    </r>
    <r>
      <rPr>
        <sz val="11"/>
        <color rgb="FFFF0000"/>
        <rFont val="游ゴシック"/>
        <family val="3"/>
        <charset val="128"/>
        <scheme val="minor"/>
      </rPr>
      <t>波田　博</t>
    </r>
    <phoneticPr fontId="3"/>
  </si>
  <si>
    <t>07-0165-0782-3910-2000-0000-0018</t>
    <phoneticPr fontId="4"/>
  </si>
  <si>
    <t>k7600q5319</t>
    <phoneticPr fontId="4"/>
  </si>
  <si>
    <t>07-0165-0782-4010-2000-0000-0012</t>
    <phoneticPr fontId="4"/>
  </si>
  <si>
    <t>k7600q5410</t>
    <phoneticPr fontId="4"/>
  </si>
  <si>
    <t>07-0165-0782-4110-2000-0000-0015</t>
    <phoneticPr fontId="4"/>
  </si>
  <si>
    <t>k7600q5411</t>
    <phoneticPr fontId="4"/>
  </si>
  <si>
    <t>07-0165-0782-4210-2000-0000-0018</t>
    <phoneticPr fontId="4"/>
  </si>
  <si>
    <t>k7600q5412</t>
    <phoneticPr fontId="4"/>
  </si>
  <si>
    <t>07-0165-0782-4410-2000-0000-0014</t>
    <phoneticPr fontId="4"/>
  </si>
  <si>
    <t>k7600q5414</t>
    <phoneticPr fontId="4"/>
  </si>
  <si>
    <t>07-0167-8049-6510-2000-0000-0015</t>
    <phoneticPr fontId="4"/>
  </si>
  <si>
    <t>e0680x7615</t>
    <phoneticPr fontId="4"/>
  </si>
  <si>
    <r>
      <t>トーソク不動産㈱→</t>
    </r>
    <r>
      <rPr>
        <sz val="11"/>
        <color rgb="FFFF0000"/>
        <rFont val="游ゴシック"/>
        <family val="3"/>
        <charset val="128"/>
        <scheme val="minor"/>
      </rPr>
      <t>㈱ホワイトフレーム</t>
    </r>
    <phoneticPr fontId="3"/>
  </si>
  <si>
    <t>07-0158-9236-8810-2000-0000-0017</t>
    <phoneticPr fontId="4"/>
  </si>
  <si>
    <t>d2590u8818</t>
    <phoneticPr fontId="4"/>
  </si>
  <si>
    <t>07-0167-8023-0010-2000-0000-0016</t>
    <phoneticPr fontId="4"/>
  </si>
  <si>
    <t>c0680r7010</t>
    <phoneticPr fontId="4"/>
  </si>
  <si>
    <t>07-0167-8046-9010-2000-0000-0016</t>
    <phoneticPr fontId="4"/>
  </si>
  <si>
    <t>07-0167-8046-8910-2000-0000-0012</t>
    <phoneticPr fontId="4"/>
  </si>
  <si>
    <t>07-0140-9929-9110-2000-0000-0015</t>
    <phoneticPr fontId="4"/>
  </si>
  <si>
    <t>c9490x0911</t>
    <phoneticPr fontId="4"/>
  </si>
  <si>
    <t>07-0167-8028-3710-2000-0000-0015</t>
    <phoneticPr fontId="4"/>
  </si>
  <si>
    <t>c0680w7317</t>
    <phoneticPr fontId="4"/>
  </si>
  <si>
    <t>07-0167-8038-7410-2000-0000-0017</t>
    <phoneticPr fontId="4"/>
  </si>
  <si>
    <t>d0680w7714</t>
    <phoneticPr fontId="4"/>
  </si>
  <si>
    <t>07-0162-3131-2010-2000-0000-0012</t>
    <phoneticPr fontId="4"/>
  </si>
  <si>
    <t>d1630p2210</t>
    <phoneticPr fontId="4"/>
  </si>
  <si>
    <t>07-0167-8027-9410-2000-0000-0013</t>
    <phoneticPr fontId="4"/>
  </si>
  <si>
    <t>c0680v7914</t>
    <phoneticPr fontId="4"/>
  </si>
  <si>
    <t>07-0171-1262-2310-2000-0000-0018</t>
    <phoneticPr fontId="4"/>
  </si>
  <si>
    <t>07-0167-8040-8510-2000-0000-0016</t>
    <phoneticPr fontId="4"/>
  </si>
  <si>
    <t>e0680n7815</t>
    <phoneticPr fontId="4"/>
  </si>
  <si>
    <t>07-0158-9230-6410-2000-0000-0019</t>
    <phoneticPr fontId="4"/>
  </si>
  <si>
    <t>d2590n8614</t>
    <phoneticPr fontId="4"/>
  </si>
  <si>
    <t>07-0171-1274-5810-2000-0000-0011</t>
    <phoneticPr fontId="4"/>
  </si>
  <si>
    <t>h2710s1518</t>
    <phoneticPr fontId="4"/>
  </si>
  <si>
    <t>07-0171-1274-6010-2000-0000-0018</t>
    <phoneticPr fontId="4"/>
  </si>
  <si>
    <t>h2710s1610</t>
    <phoneticPr fontId="4"/>
  </si>
  <si>
    <t>07-0165-0786-1010-2000-0000-0015</t>
    <phoneticPr fontId="4"/>
  </si>
  <si>
    <t>k7600u5110</t>
    <phoneticPr fontId="4"/>
  </si>
  <si>
    <t>07-0165-0786-1210-2000-0000-0011</t>
    <phoneticPr fontId="4"/>
  </si>
  <si>
    <t>k7600u5112</t>
    <phoneticPr fontId="4"/>
  </si>
  <si>
    <t>07-0146-0727-1810-2000-0000-0019</t>
    <phoneticPr fontId="4"/>
  </si>
  <si>
    <t>c7400v6118</t>
    <phoneticPr fontId="4"/>
  </si>
  <si>
    <t>07-0156-2084-4610-2000-0000-0011</t>
    <phoneticPr fontId="4"/>
  </si>
  <si>
    <t>k0520s6416</t>
    <phoneticPr fontId="4"/>
  </si>
  <si>
    <t>07-0141-0039-8410-2000-0000-0019</t>
    <phoneticPr fontId="4"/>
  </si>
  <si>
    <t>d0400x1814</t>
    <phoneticPr fontId="4"/>
  </si>
  <si>
    <t>07-0146-0745-8110-2000-0000-0011</t>
    <phoneticPr fontId="4"/>
  </si>
  <si>
    <t>e7400t6811</t>
    <phoneticPr fontId="4"/>
  </si>
  <si>
    <t>07-0141-0037-0710-2000-0000-0012</t>
    <phoneticPr fontId="4"/>
  </si>
  <si>
    <t>d0400v1017</t>
    <phoneticPr fontId="4"/>
  </si>
  <si>
    <t>07-0134-1442-5310-2000-0000-0014</t>
    <phoneticPr fontId="4"/>
  </si>
  <si>
    <t>e4310q4513</t>
    <phoneticPr fontId="4"/>
  </si>
  <si>
    <t>07-0167-7859-4110-2000-0000-0015</t>
    <phoneticPr fontId="4"/>
  </si>
  <si>
    <t>f8670x7411</t>
    <phoneticPr fontId="4"/>
  </si>
  <si>
    <t>07-0167-7862-1810-2000-0000-0017</t>
    <phoneticPr fontId="4"/>
  </si>
  <si>
    <t>g8670q7118</t>
    <phoneticPr fontId="4"/>
  </si>
  <si>
    <t>07-0167-8055-1510-2000-0000-0011</t>
    <phoneticPr fontId="4"/>
  </si>
  <si>
    <t>f0680t7115</t>
    <phoneticPr fontId="4"/>
  </si>
  <si>
    <t>07-0167-7990-4510-2000-0000-0019</t>
    <phoneticPr fontId="4"/>
  </si>
  <si>
    <t>m9670n7415</t>
    <phoneticPr fontId="4"/>
  </si>
  <si>
    <t>07-0141-0038-0010-2000-0000-0010</t>
    <phoneticPr fontId="4"/>
  </si>
  <si>
    <t>d0400w1010</t>
    <phoneticPr fontId="4"/>
  </si>
  <si>
    <t>07-0141-0036-9110-2000-0000-0014</t>
    <phoneticPr fontId="4"/>
  </si>
  <si>
    <t>d0400u1911</t>
    <phoneticPr fontId="4"/>
  </si>
  <si>
    <t>07-0167-8043-4410-2000-0000-0016</t>
    <phoneticPr fontId="4"/>
  </si>
  <si>
    <t>07-0167-8030-0710-2000-0000-0017</t>
    <phoneticPr fontId="4"/>
  </si>
  <si>
    <t>d0680n7017</t>
    <phoneticPr fontId="4"/>
  </si>
  <si>
    <t>07-0156-2146-8810-2000-0000-0016</t>
    <phoneticPr fontId="4"/>
  </si>
  <si>
    <t>e1520u6818</t>
    <phoneticPr fontId="4"/>
  </si>
  <si>
    <t>07-0158-9231-5710-2000-0000-0016</t>
    <phoneticPr fontId="4"/>
  </si>
  <si>
    <t>d2590p8517</t>
    <phoneticPr fontId="4"/>
  </si>
  <si>
    <t>07-0162-3132-1810-2000-0000-0023</t>
    <phoneticPr fontId="4"/>
  </si>
  <si>
    <t>d1630q2118</t>
    <phoneticPr fontId="4"/>
  </si>
  <si>
    <t>07-0158-9244-9910-2000-0000-0010</t>
    <phoneticPr fontId="4"/>
  </si>
  <si>
    <t>e2590s8919</t>
    <phoneticPr fontId="4"/>
  </si>
  <si>
    <t>07-0121-0245-0110-2000-0000-0015</t>
    <phoneticPr fontId="4"/>
  </si>
  <si>
    <t>e2200t1011</t>
    <phoneticPr fontId="4"/>
  </si>
  <si>
    <t>07-0167-8033-2710-2000-0000-0016</t>
    <phoneticPr fontId="4"/>
  </si>
  <si>
    <t>d0680r7217</t>
    <phoneticPr fontId="4"/>
  </si>
  <si>
    <t>07-0171-1273-2910-2000-0000-0012</t>
    <phoneticPr fontId="4"/>
  </si>
  <si>
    <t>h2710r1219</t>
    <phoneticPr fontId="4"/>
  </si>
  <si>
    <t>07-0171-1273-7110-2000-0000-0013</t>
    <phoneticPr fontId="4"/>
  </si>
  <si>
    <t>h2710r1711</t>
    <phoneticPr fontId="4"/>
  </si>
  <si>
    <t>07-0156-2152-8310-2000-0000-0012</t>
    <phoneticPr fontId="4"/>
  </si>
  <si>
    <t>f1520q6813</t>
    <phoneticPr fontId="4"/>
  </si>
  <si>
    <t>07-0156-2152-8510-2000-0000-0018</t>
    <phoneticPr fontId="4"/>
  </si>
  <si>
    <t>f1520q6815</t>
    <phoneticPr fontId="4"/>
  </si>
  <si>
    <t>07-0130-5043-5210-2000-0000-0018</t>
    <phoneticPr fontId="4"/>
  </si>
  <si>
    <t>e0350r0512</t>
    <phoneticPr fontId="4"/>
  </si>
  <si>
    <t>07-0130-5045-3010-2000-0000-0018</t>
    <phoneticPr fontId="4"/>
  </si>
  <si>
    <t>e0350t0310</t>
    <phoneticPr fontId="4"/>
  </si>
  <si>
    <t>07-0146-0745-8510-2000-0000-0013</t>
    <phoneticPr fontId="4"/>
  </si>
  <si>
    <t>e7400t6815</t>
    <phoneticPr fontId="4"/>
  </si>
  <si>
    <t>07-0158-9233-7910-2000-0000-0012</t>
    <phoneticPr fontId="4"/>
  </si>
  <si>
    <t>07-0146-0745-7910-2000-0000-0014</t>
    <phoneticPr fontId="4"/>
  </si>
  <si>
    <t>e7400t6719</t>
    <phoneticPr fontId="4"/>
  </si>
  <si>
    <t>07-0171-1290-4310-2000-0000-0013</t>
    <phoneticPr fontId="4"/>
  </si>
  <si>
    <t>m2710n1413</t>
    <phoneticPr fontId="4"/>
  </si>
  <si>
    <t>07-0167-8046-9210-2000-0000-0012</t>
    <phoneticPr fontId="4"/>
  </si>
  <si>
    <t>07-0167-8046-8410-2000-0000-0017</t>
    <phoneticPr fontId="4"/>
  </si>
  <si>
    <t>07-0141-0043-1310-2000-0000-0012</t>
    <phoneticPr fontId="4"/>
  </si>
  <si>
    <t>e0400r1113</t>
    <phoneticPr fontId="4"/>
  </si>
  <si>
    <t>07-0167-8043-6210-2000-0000-0012</t>
    <phoneticPr fontId="4"/>
  </si>
  <si>
    <t>e0680r7612</t>
    <phoneticPr fontId="4"/>
  </si>
  <si>
    <t>07-0167-8040-7310-2000-0000-0019</t>
    <phoneticPr fontId="4"/>
  </si>
  <si>
    <t>e0680n7713</t>
    <phoneticPr fontId="4"/>
  </si>
  <si>
    <t>07-0141-0047-4310-2000-0000-0011</t>
    <phoneticPr fontId="4"/>
  </si>
  <si>
    <t>e0400v1413</t>
    <phoneticPr fontId="4"/>
  </si>
  <si>
    <t>07-0167-8043-4110-2000-0000-0017</t>
    <phoneticPr fontId="4"/>
  </si>
  <si>
    <t>e0680r7411</t>
    <phoneticPr fontId="4"/>
  </si>
  <si>
    <t>07-0167-8046-8710-2000-0000-0016</t>
    <phoneticPr fontId="4"/>
  </si>
  <si>
    <t>e0680u7817</t>
    <phoneticPr fontId="4"/>
  </si>
  <si>
    <t>07-0167-8225-6910-2000-0000-0017</t>
    <phoneticPr fontId="4"/>
  </si>
  <si>
    <t>c2680t7619</t>
    <phoneticPr fontId="4"/>
  </si>
  <si>
    <t>07-0167-8225-7110-2000-0000-0014</t>
    <phoneticPr fontId="4"/>
  </si>
  <si>
    <t>c2680t7711</t>
    <phoneticPr fontId="4"/>
  </si>
  <si>
    <t>07-0158-9236-2510-2000-0000-0012</t>
    <phoneticPr fontId="4"/>
  </si>
  <si>
    <t>d2590u8215</t>
    <phoneticPr fontId="4"/>
  </si>
  <si>
    <t>07-0158-9236-2610-2000-0000-0015</t>
    <phoneticPr fontId="4"/>
  </si>
  <si>
    <t>d2590u8216</t>
    <phoneticPr fontId="4"/>
  </si>
  <si>
    <t>07-0171-1283-9210-2000-0000-0015</t>
    <phoneticPr fontId="4"/>
  </si>
  <si>
    <t>k2710r1912</t>
    <phoneticPr fontId="4"/>
  </si>
  <si>
    <t>07-0171-1292-8510-2000-0000-0011</t>
    <phoneticPr fontId="4"/>
  </si>
  <si>
    <t>m2710q1815</t>
    <phoneticPr fontId="4"/>
  </si>
  <si>
    <t>07-0171-1284-0810-2000-0000-0013</t>
    <phoneticPr fontId="4"/>
  </si>
  <si>
    <t>k2710s1018</t>
    <phoneticPr fontId="4"/>
  </si>
  <si>
    <t>07-0185-5004-0910-2000-0000-0015</t>
    <phoneticPr fontId="4"/>
  </si>
  <si>
    <t>a0850s5019</t>
    <phoneticPr fontId="4"/>
  </si>
  <si>
    <t>07-0185-5001-3510-2000-0000-0019</t>
    <phoneticPr fontId="4"/>
  </si>
  <si>
    <t>a0850p5315</t>
    <phoneticPr fontId="4"/>
  </si>
  <si>
    <t>07-0185-5001-3910-2000-0000-0011</t>
    <phoneticPr fontId="4"/>
  </si>
  <si>
    <t>a0850p5319</t>
    <phoneticPr fontId="4"/>
  </si>
  <si>
    <t>07-0185-5001-4110-2000-0000-0018</t>
    <phoneticPr fontId="4"/>
  </si>
  <si>
    <t>a0850p5411</t>
    <phoneticPr fontId="4"/>
  </si>
  <si>
    <t>07-0185-5001-0710-2000-0000-0012</t>
    <phoneticPr fontId="4"/>
  </si>
  <si>
    <t>a0850p5017</t>
    <phoneticPr fontId="4"/>
  </si>
  <si>
    <t>07-0185-5016-7510-2000-0000-0015</t>
    <phoneticPr fontId="4"/>
  </si>
  <si>
    <t>b0850u5715</t>
    <phoneticPr fontId="4"/>
  </si>
  <si>
    <t>07-0185-5016-9110-2000-0000-0015</t>
    <phoneticPr fontId="4"/>
  </si>
  <si>
    <t>b0850u5911</t>
    <phoneticPr fontId="4"/>
  </si>
  <si>
    <t>07-0171-1284-4610-2000-0000-0011</t>
    <phoneticPr fontId="4"/>
  </si>
  <si>
    <t>k2710s1416</t>
    <phoneticPr fontId="4"/>
  </si>
  <si>
    <t>07-0158-9238-0210-2000-0000-0019</t>
    <phoneticPr fontId="4"/>
  </si>
  <si>
    <t>d2590w8012</t>
    <phoneticPr fontId="4"/>
  </si>
  <si>
    <t>07-1267-7734-6510-2000-0000-0017</t>
    <phoneticPr fontId="4"/>
  </si>
  <si>
    <t>d7671s7625</t>
    <phoneticPr fontId="4"/>
  </si>
  <si>
    <t>07-0158-9200-1510-2000-0000-0016</t>
    <phoneticPr fontId="4"/>
  </si>
  <si>
    <t>a2590n8115</t>
    <phoneticPr fontId="4"/>
  </si>
  <si>
    <t>07-0130-5032-6510-2000-0000-0012</t>
    <phoneticPr fontId="4"/>
  </si>
  <si>
    <t>d0350q0615</t>
    <phoneticPr fontId="4"/>
  </si>
  <si>
    <t>07-0165-0794-8710-2000-0000-0012</t>
    <phoneticPr fontId="4"/>
  </si>
  <si>
    <t>m7600s5817</t>
    <phoneticPr fontId="4"/>
  </si>
  <si>
    <t>07-0140-8289-9310-2000-0000-0015</t>
    <phoneticPr fontId="4"/>
  </si>
  <si>
    <t>k2480x0913</t>
    <phoneticPr fontId="4"/>
  </si>
  <si>
    <t>07-0130-5051-9210-2000-0000-0011</t>
    <phoneticPr fontId="4"/>
  </si>
  <si>
    <t>f0350p0912</t>
    <phoneticPr fontId="4"/>
  </si>
  <si>
    <t>07-0130-5054-0610-2000-0000-0011</t>
    <phoneticPr fontId="4"/>
  </si>
  <si>
    <t>f0350s0016</t>
    <phoneticPr fontId="4"/>
  </si>
  <si>
    <t>07-0146-0745-5310-2000-0000-0014</t>
    <phoneticPr fontId="4"/>
  </si>
  <si>
    <t>e7400t6513</t>
    <phoneticPr fontId="4"/>
  </si>
  <si>
    <t>07-0167-8054-3720-2000-0000-0015</t>
    <phoneticPr fontId="4"/>
  </si>
  <si>
    <t>f0680s7317</t>
    <phoneticPr fontId="4"/>
  </si>
  <si>
    <t>07-0167-8055-4710-2000-0000-0010</t>
    <phoneticPr fontId="4"/>
  </si>
  <si>
    <t>f0680t7417</t>
    <phoneticPr fontId="4"/>
  </si>
  <si>
    <t>07-0156-2160-7710-2000-0000-0012</t>
    <phoneticPr fontId="4"/>
  </si>
  <si>
    <t>g1520n6717</t>
    <phoneticPr fontId="4"/>
  </si>
  <si>
    <r>
      <t>㈲久保鉄工→</t>
    </r>
    <r>
      <rPr>
        <sz val="11"/>
        <color rgb="FFFF0000"/>
        <rFont val="游ゴシック"/>
        <family val="3"/>
        <charset val="128"/>
        <scheme val="minor"/>
      </rPr>
      <t>(同)海と空</t>
    </r>
    <phoneticPr fontId="3"/>
  </si>
  <si>
    <t>07-0167-8055-5110-2000-0000-0013</t>
    <phoneticPr fontId="4"/>
  </si>
  <si>
    <t>07-0167-8041-5910-2000-0000-0014</t>
    <phoneticPr fontId="4"/>
  </si>
  <si>
    <t>e0680p7519</t>
    <phoneticPr fontId="4"/>
  </si>
  <si>
    <t>07-0162-3140-3320-2000-0000-0015</t>
    <phoneticPr fontId="4"/>
  </si>
  <si>
    <t>e1630n2313</t>
    <phoneticPr fontId="4"/>
  </si>
  <si>
    <t>07-0162-3140-2010-2000-0000-0010</t>
    <phoneticPr fontId="4"/>
  </si>
  <si>
    <t>e1630n2210</t>
    <phoneticPr fontId="4"/>
  </si>
  <si>
    <t>07-0162-3140-3210-2000-0000-0017</t>
    <phoneticPr fontId="4"/>
  </si>
  <si>
    <t>e1630n2312</t>
    <phoneticPr fontId="4"/>
  </si>
  <si>
    <t>07-0185-5003-3110-2000-0000-0015</t>
    <phoneticPr fontId="4"/>
  </si>
  <si>
    <t>a0850r5311</t>
    <phoneticPr fontId="4"/>
  </si>
  <si>
    <t>07-0171-1295-0110-2000-0000-0018</t>
    <phoneticPr fontId="4"/>
  </si>
  <si>
    <t>m2710t1011</t>
    <phoneticPr fontId="4"/>
  </si>
  <si>
    <t>07-0171-1294-8410-2000-0000-0016</t>
    <phoneticPr fontId="4"/>
  </si>
  <si>
    <t>m2710s1814</t>
    <phoneticPr fontId="4"/>
  </si>
  <si>
    <t>07-0171-1293-0910-2000-0000-0014</t>
    <phoneticPr fontId="4"/>
  </si>
  <si>
    <t>m2710r1019</t>
    <phoneticPr fontId="4"/>
  </si>
  <si>
    <t>07-0171-1302-0010-2000-0000-0010</t>
    <phoneticPr fontId="4"/>
  </si>
  <si>
    <t>a3710q1010</t>
    <phoneticPr fontId="4"/>
  </si>
  <si>
    <t>07-0130-5053-9510-2000-0000-0018</t>
    <phoneticPr fontId="4"/>
  </si>
  <si>
    <t>f0350r0915</t>
    <phoneticPr fontId="4"/>
  </si>
  <si>
    <t>07-0130-5049-9510-2000-0000-0015</t>
    <phoneticPr fontId="4"/>
  </si>
  <si>
    <t>e0350x0915</t>
    <phoneticPr fontId="4"/>
  </si>
  <si>
    <t>07-0130-5049-9210-2000-0000-0016</t>
    <phoneticPr fontId="4"/>
  </si>
  <si>
    <t>e0350x0912</t>
    <phoneticPr fontId="4"/>
  </si>
  <si>
    <t>07-0167-8055-4910-2000-0000-0016</t>
    <phoneticPr fontId="4"/>
  </si>
  <si>
    <t>f0680t7419</t>
    <phoneticPr fontId="4"/>
  </si>
  <si>
    <t>07-0167-8087-7310-2000-0000-0010</t>
    <phoneticPr fontId="4"/>
  </si>
  <si>
    <t>k0680v7713</t>
    <phoneticPr fontId="4"/>
  </si>
  <si>
    <t>07-0141-0038-0410-2000-0000-0012</t>
    <phoneticPr fontId="4"/>
  </si>
  <si>
    <t>d0400w1014</t>
    <phoneticPr fontId="4"/>
  </si>
  <si>
    <t>07-0158-9229-4110-2000-0000-0012</t>
    <phoneticPr fontId="4"/>
  </si>
  <si>
    <t>c2590x8411</t>
    <phoneticPr fontId="4"/>
  </si>
  <si>
    <t>07-0167-8055-4010-2000-0000-0019</t>
    <phoneticPr fontId="4"/>
  </si>
  <si>
    <t>f0680t7410</t>
    <phoneticPr fontId="4"/>
  </si>
  <si>
    <t>07-0146-0753-9610-2000-0000-0016</t>
    <phoneticPr fontId="4"/>
  </si>
  <si>
    <t>f7400r6916</t>
    <phoneticPr fontId="4"/>
  </si>
  <si>
    <t>07-0146-0753-5010-2000-0000-0014</t>
    <phoneticPr fontId="4"/>
  </si>
  <si>
    <t>f7400r6510</t>
    <phoneticPr fontId="4"/>
  </si>
  <si>
    <t>07-0146-0753-9910-2000-0000-0015</t>
    <phoneticPr fontId="4"/>
  </si>
  <si>
    <t>f7400r6919</t>
    <phoneticPr fontId="4"/>
  </si>
  <si>
    <t>07-0141-0074-4010-2000-0000-0016</t>
    <phoneticPr fontId="4"/>
  </si>
  <si>
    <t>h0400s1410</t>
    <phoneticPr fontId="4"/>
  </si>
  <si>
    <t>07-0141-0080-2110-2000-0000-0018</t>
    <phoneticPr fontId="4"/>
  </si>
  <si>
    <t>k0400n1211</t>
    <phoneticPr fontId="4"/>
  </si>
  <si>
    <t>07-0158-9243-2810-2000-0000-0011</t>
    <phoneticPr fontId="4"/>
  </si>
  <si>
    <t>e2590r8218</t>
    <phoneticPr fontId="4"/>
  </si>
  <si>
    <t>07-0171-1300-9810-2000-0000-0015</t>
    <phoneticPr fontId="4"/>
  </si>
  <si>
    <t>a3710n1918</t>
    <phoneticPr fontId="4"/>
  </si>
  <si>
    <t>07-0171-1300-9710-2000-0000-0012</t>
    <phoneticPr fontId="4"/>
  </si>
  <si>
    <t>a3710n1917</t>
    <phoneticPr fontId="4"/>
  </si>
  <si>
    <t>07-0130-5061-4210-2000-0000-0013</t>
    <phoneticPr fontId="4"/>
  </si>
  <si>
    <t>g0350p0412</t>
    <phoneticPr fontId="4"/>
  </si>
  <si>
    <t>07-0130-5054-1610-2000-0000-0012</t>
    <phoneticPr fontId="4"/>
  </si>
  <si>
    <t>f0350s0116</t>
    <phoneticPr fontId="4"/>
  </si>
  <si>
    <t>07-0141-0080-1310-2000-0000-0013</t>
    <phoneticPr fontId="4"/>
  </si>
  <si>
    <t>k0400n1113</t>
    <phoneticPr fontId="4"/>
  </si>
  <si>
    <t>07-0140-9934-3310-2000-0000-0017</t>
    <phoneticPr fontId="4"/>
  </si>
  <si>
    <t>d9490s0313</t>
    <phoneticPr fontId="4"/>
  </si>
  <si>
    <t>07-0167-8080-9610-2000-0000-0018</t>
    <phoneticPr fontId="4"/>
  </si>
  <si>
    <t>k0680n7916</t>
    <phoneticPr fontId="4"/>
  </si>
  <si>
    <t>07-0162-3140-3110-2000-0000-0014</t>
    <phoneticPr fontId="4"/>
  </si>
  <si>
    <t>e1630n2311</t>
    <phoneticPr fontId="4"/>
  </si>
  <si>
    <t>07-0167-8076-0810-2000-0000-0012</t>
    <phoneticPr fontId="4"/>
  </si>
  <si>
    <t>h0680u7018</t>
    <phoneticPr fontId="4"/>
  </si>
  <si>
    <t>07-0185-5016-8410-2000-0000-0013</t>
    <phoneticPr fontId="4"/>
  </si>
  <si>
    <t>b0850u5814</t>
    <phoneticPr fontId="4"/>
  </si>
  <si>
    <t>07-0185-5023-9110-2000-0000-0015</t>
    <phoneticPr fontId="4"/>
  </si>
  <si>
    <t>c0850r5911</t>
    <phoneticPr fontId="4"/>
  </si>
  <si>
    <t>07-0185-5016-8110-2000-0000-0014</t>
    <phoneticPr fontId="4"/>
  </si>
  <si>
    <t>b0850u5811</t>
    <phoneticPr fontId="4"/>
  </si>
  <si>
    <t>07-0185-5016-8810-2000-0000-0015</t>
    <phoneticPr fontId="4"/>
  </si>
  <si>
    <t>b0850u5818</t>
    <phoneticPr fontId="4"/>
  </si>
  <si>
    <t>07-0145-0137-7040-2000-0000-0012</t>
    <phoneticPr fontId="4"/>
  </si>
  <si>
    <t>d1400v5710</t>
    <phoneticPr fontId="4"/>
  </si>
  <si>
    <t>07-0130-5062-3510-2000-0000-0010</t>
    <phoneticPr fontId="4"/>
  </si>
  <si>
    <t>g0350q0315</t>
    <phoneticPr fontId="4"/>
  </si>
  <si>
    <t>07-0156-2180-7510-2000-0000-0010</t>
    <phoneticPr fontId="4"/>
  </si>
  <si>
    <t>07-0167-8082-5510-2000-0000-0019</t>
    <phoneticPr fontId="4"/>
  </si>
  <si>
    <t>k0680q7515</t>
    <phoneticPr fontId="4"/>
  </si>
  <si>
    <t>07-0165-0809-6010-2000-0000-0016</t>
    <phoneticPr fontId="4"/>
  </si>
  <si>
    <t>a8600x5610</t>
    <phoneticPr fontId="4"/>
  </si>
  <si>
    <t>07-0167-8083-5310-2000-0000-0012</t>
    <phoneticPr fontId="4"/>
  </si>
  <si>
    <t>k0680r7513</t>
    <phoneticPr fontId="4"/>
  </si>
  <si>
    <t>07-0156-2185-0010-2000-0000-0013</t>
    <phoneticPr fontId="4"/>
  </si>
  <si>
    <t>k1520t6010</t>
    <phoneticPr fontId="4"/>
  </si>
  <si>
    <t>07-0167-8084-3410-2000-0000-0012</t>
    <phoneticPr fontId="4"/>
  </si>
  <si>
    <t>k0680s7314</t>
    <phoneticPr fontId="4"/>
  </si>
  <si>
    <t>07-0167-8081-0010-2000-0000-0010</t>
    <phoneticPr fontId="4"/>
  </si>
  <si>
    <t>07-0158-9259-6110-2000-0000-0015</t>
    <phoneticPr fontId="4"/>
  </si>
  <si>
    <t>f2590x8611</t>
    <phoneticPr fontId="4"/>
  </si>
  <si>
    <t>07-0162-3143-1410-2000-0000-0018</t>
    <phoneticPr fontId="4"/>
  </si>
  <si>
    <t>e1630r2114</t>
    <phoneticPr fontId="4"/>
  </si>
  <si>
    <t>07-0167-8085-5010-2000-0000-0011</t>
    <phoneticPr fontId="4"/>
  </si>
  <si>
    <t>k0680t7510</t>
    <phoneticPr fontId="4"/>
  </si>
  <si>
    <t>07-0158-9261-3810-2000-0000-0018</t>
    <phoneticPr fontId="4"/>
  </si>
  <si>
    <t>g2590p8318</t>
    <phoneticPr fontId="4"/>
  </si>
  <si>
    <t>07-0158-9261-5810-2000-0000-0010</t>
    <phoneticPr fontId="4"/>
  </si>
  <si>
    <t>g2590p8518</t>
    <phoneticPr fontId="4"/>
  </si>
  <si>
    <t>07-1267-8185-2910-2000-0000-0012</t>
    <phoneticPr fontId="4"/>
  </si>
  <si>
    <t>k1681t7229</t>
    <phoneticPr fontId="4"/>
  </si>
  <si>
    <t>07-0178-8670-2310-2000-0000-0015</t>
    <phoneticPr fontId="4"/>
  </si>
  <si>
    <t>h6780n8213</t>
    <phoneticPr fontId="4"/>
  </si>
  <si>
    <t>07-0171-1328-6510-2000-0000-0019</t>
    <phoneticPr fontId="4"/>
  </si>
  <si>
    <t>c3710w1615</t>
    <phoneticPr fontId="4"/>
  </si>
  <si>
    <t>07-0178-8671-1110-2000-0000-0017</t>
    <phoneticPr fontId="4"/>
  </si>
  <si>
    <t>h6780p8111</t>
    <phoneticPr fontId="4"/>
  </si>
  <si>
    <t>07-0171-1330-1710-2000-0000-0015</t>
    <phoneticPr fontId="4"/>
  </si>
  <si>
    <t>d3710n1117</t>
    <phoneticPr fontId="4"/>
  </si>
  <si>
    <t>07-0158-9260-6310-2000-0000-0017</t>
    <phoneticPr fontId="4"/>
  </si>
  <si>
    <t>g2590n8613</t>
    <phoneticPr fontId="4"/>
  </si>
  <si>
    <t>07-0150-6937-7210-2000-0000-0015</t>
    <phoneticPr fontId="4"/>
  </si>
  <si>
    <t>d9560v0712</t>
    <phoneticPr fontId="4"/>
  </si>
  <si>
    <t>07-0167-8086-1410-2000-0000-0018</t>
    <phoneticPr fontId="4"/>
  </si>
  <si>
    <t>k0680u7114</t>
    <phoneticPr fontId="4"/>
  </si>
  <si>
    <t>07-0134-0668-5110-2000-0000-0013</t>
    <phoneticPr fontId="4"/>
  </si>
  <si>
    <t>g6300w4511</t>
    <phoneticPr fontId="4"/>
  </si>
  <si>
    <t>07-0134-1472-3010-2000-0000-0014</t>
    <phoneticPr fontId="4"/>
  </si>
  <si>
    <t>h4310q4310</t>
    <phoneticPr fontId="4"/>
  </si>
  <si>
    <t>07-0141-0098-8510-2000-0000-0015</t>
    <phoneticPr fontId="4"/>
  </si>
  <si>
    <t>m0400w1815</t>
    <phoneticPr fontId="4"/>
  </si>
  <si>
    <t>07-0141-0107-9610-2000-0000-0012</t>
    <phoneticPr fontId="4"/>
  </si>
  <si>
    <t>07-0146-0648-0510-2000-0000-0017</t>
    <phoneticPr fontId="4"/>
  </si>
  <si>
    <t>e6400w6015</t>
    <phoneticPr fontId="4"/>
  </si>
  <si>
    <t>07-0130-5064-5210-2000-0000-0011</t>
    <phoneticPr fontId="4"/>
  </si>
  <si>
    <t>g0350s0512</t>
    <phoneticPr fontId="4"/>
  </si>
  <si>
    <t>07-0130-5066-2510-2000-0000-0015</t>
    <phoneticPr fontId="4"/>
  </si>
  <si>
    <t>g0350u0215</t>
    <phoneticPr fontId="4"/>
  </si>
  <si>
    <t>07-0130-5067-5010-2000-0000-0012</t>
    <phoneticPr fontId="4"/>
  </si>
  <si>
    <t>g0350v0510</t>
    <phoneticPr fontId="4"/>
  </si>
  <si>
    <t>07-0130-4527-0020-2000-0000-0016</t>
    <phoneticPr fontId="4"/>
  </si>
  <si>
    <t>c5340v0010</t>
    <phoneticPr fontId="4"/>
  </si>
  <si>
    <t>07-0130-5064-7910-2000-0000-0014</t>
    <phoneticPr fontId="4"/>
  </si>
  <si>
    <t>g0350s0719</t>
    <phoneticPr fontId="4"/>
  </si>
  <si>
    <t>07-0167-8084-3610-2000-0000-0018</t>
    <phoneticPr fontId="4"/>
  </si>
  <si>
    <t>k0680s7316</t>
    <phoneticPr fontId="4"/>
  </si>
  <si>
    <t>07-0165-0810-0310-2000-0000-0015</t>
    <phoneticPr fontId="4"/>
  </si>
  <si>
    <t>b8600n5013</t>
    <phoneticPr fontId="4"/>
  </si>
  <si>
    <t>07-0158-9285-3810-2000-0000-0018</t>
    <phoneticPr fontId="4"/>
  </si>
  <si>
    <t>k2590t8318</t>
    <phoneticPr fontId="4"/>
  </si>
  <si>
    <t>07-0167-8095-6510-2000-0000-0014</t>
    <phoneticPr fontId="4"/>
  </si>
  <si>
    <t>07-0150-6936-7710-2000-0000-0011</t>
    <phoneticPr fontId="4"/>
  </si>
  <si>
    <t>d9560u0717</t>
    <phoneticPr fontId="4"/>
  </si>
  <si>
    <t>07-0162-3145-1610-2000-0000-0012</t>
    <phoneticPr fontId="4"/>
  </si>
  <si>
    <t>e1630t2116</t>
    <phoneticPr fontId="4"/>
  </si>
  <si>
    <t>07-0162-3145-1510-2000-0000-0019</t>
    <phoneticPr fontId="4"/>
  </si>
  <si>
    <t>e1630t2115</t>
    <phoneticPr fontId="4"/>
  </si>
  <si>
    <t>07-0167-8090-6010-2000-0000-0014</t>
    <phoneticPr fontId="4"/>
  </si>
  <si>
    <t>m0680n7610</t>
    <phoneticPr fontId="4"/>
  </si>
  <si>
    <t>07-0167-8094-8620-2000-0000-0015</t>
    <phoneticPr fontId="4"/>
  </si>
  <si>
    <t>m0680s7816</t>
    <phoneticPr fontId="4"/>
  </si>
  <si>
    <t>07-0167-8225-7210-2000-0000-0017</t>
    <phoneticPr fontId="4"/>
  </si>
  <si>
    <t>c2680t7712</t>
    <phoneticPr fontId="4"/>
  </si>
  <si>
    <t>07-0171-1331-8810-2000-0000-0014</t>
    <phoneticPr fontId="4"/>
  </si>
  <si>
    <t>d3710p1818</t>
    <phoneticPr fontId="4"/>
  </si>
  <si>
    <t>07-0171-1334-1210-2000-0000-0016</t>
    <phoneticPr fontId="4"/>
  </si>
  <si>
    <t>d3710s1112</t>
    <phoneticPr fontId="4"/>
  </si>
  <si>
    <t>07-0178-8676-9210-2000-0000-0013</t>
    <phoneticPr fontId="4"/>
  </si>
  <si>
    <t>h6780u8912</t>
    <phoneticPr fontId="4"/>
  </si>
  <si>
    <t>07-0171-1337-7610-2000-0000-0011</t>
    <phoneticPr fontId="4"/>
  </si>
  <si>
    <t>d3710v1716</t>
    <phoneticPr fontId="4"/>
  </si>
  <si>
    <t>07-0150-6942-0010-2000-0000-0014</t>
    <phoneticPr fontId="4"/>
  </si>
  <si>
    <t>e9560q0010</t>
    <phoneticPr fontId="4"/>
  </si>
  <si>
    <t>07-0146-0783-3010-2000-0000-0013</t>
    <phoneticPr fontId="4"/>
  </si>
  <si>
    <t>k7400r6310</t>
    <phoneticPr fontId="4"/>
  </si>
  <si>
    <t>07-0134-1479-8710-2000-0000-0013</t>
    <phoneticPr fontId="4"/>
  </si>
  <si>
    <t>h4310x4817</t>
    <phoneticPr fontId="4"/>
  </si>
  <si>
    <t>07-0146-0768-9310-2000-0000-0019</t>
    <phoneticPr fontId="4"/>
  </si>
  <si>
    <t>g7400w6913</t>
    <phoneticPr fontId="4"/>
  </si>
  <si>
    <t>07-0141-0110-9110-2000-0000-0011</t>
    <phoneticPr fontId="4"/>
  </si>
  <si>
    <t>07-0141-0099-1010-2000-0000-0012</t>
    <phoneticPr fontId="4"/>
  </si>
  <si>
    <t>m0400x1110</t>
    <phoneticPr fontId="4"/>
  </si>
  <si>
    <t>07-0146-0787-2010-2000-0000-0018</t>
    <phoneticPr fontId="4"/>
  </si>
  <si>
    <t>k7400v6210</t>
    <phoneticPr fontId="4"/>
  </si>
  <si>
    <t>07-0130-2025-1720-2000-0000-0019</t>
    <phoneticPr fontId="4"/>
  </si>
  <si>
    <t>c0320t0117</t>
    <phoneticPr fontId="4"/>
  </si>
  <si>
    <t>07-0141-0110-9010-2000-0000-0018</t>
    <phoneticPr fontId="4"/>
  </si>
  <si>
    <t>b1400n1910</t>
    <phoneticPr fontId="4"/>
  </si>
  <si>
    <t>07-0130-5069-8610-2000-0000-0011</t>
    <phoneticPr fontId="4"/>
  </si>
  <si>
    <t>g0350x0816</t>
    <phoneticPr fontId="4"/>
  </si>
  <si>
    <t>07-0146-0778-6610-2000-0000-0012</t>
    <phoneticPr fontId="4"/>
  </si>
  <si>
    <t>h7400w6616</t>
    <phoneticPr fontId="4"/>
  </si>
  <si>
    <t>07-0146-0778-6410-2000-0000-0016</t>
    <phoneticPr fontId="4"/>
  </si>
  <si>
    <t>h7400w6614</t>
    <phoneticPr fontId="4"/>
  </si>
  <si>
    <t>07-0156-2196-3910-2000-0000-0019</t>
    <phoneticPr fontId="4"/>
  </si>
  <si>
    <t>07-0158-9268-0710-2000-0000-0015</t>
    <phoneticPr fontId="4"/>
  </si>
  <si>
    <t>g2590w8017</t>
    <phoneticPr fontId="4"/>
  </si>
  <si>
    <t>07-0165-0817-7510-2000-0000-0011</t>
    <phoneticPr fontId="4"/>
  </si>
  <si>
    <t>b8600v5715</t>
    <phoneticPr fontId="4"/>
  </si>
  <si>
    <t>07-0156-2195-7010-2000-0000-0017</t>
    <phoneticPr fontId="4"/>
  </si>
  <si>
    <t>m1520t6710</t>
    <phoneticPr fontId="4"/>
  </si>
  <si>
    <t>07-0167-8100-6010-2000-0000-0016</t>
    <phoneticPr fontId="4"/>
  </si>
  <si>
    <t>a1680n7610</t>
    <phoneticPr fontId="4"/>
  </si>
  <si>
    <t>07-0162-3146-2610-2000-0000-0012</t>
    <phoneticPr fontId="4"/>
  </si>
  <si>
    <t>e1630u2216</t>
    <phoneticPr fontId="4"/>
  </si>
  <si>
    <t>07-0167-8101-0910-2000-0000-0016</t>
    <phoneticPr fontId="4"/>
  </si>
  <si>
    <t>a1680p7019</t>
    <phoneticPr fontId="4"/>
  </si>
  <si>
    <t>07-0156-2197-6510-2000-0000-0019</t>
    <phoneticPr fontId="4"/>
  </si>
  <si>
    <t>m1520v6615</t>
    <phoneticPr fontId="4"/>
  </si>
  <si>
    <t>07-0178-8680-9210-2000-0000-0016</t>
    <phoneticPr fontId="4"/>
  </si>
  <si>
    <t>k6780n8912</t>
    <phoneticPr fontId="4"/>
  </si>
  <si>
    <t>07-0134-1104-6510-2000-0000-0016</t>
    <phoneticPr fontId="4"/>
  </si>
  <si>
    <t>a1310s4615</t>
    <phoneticPr fontId="4"/>
  </si>
  <si>
    <t>07-0134-1486-5010-2000-0000-0019</t>
    <phoneticPr fontId="4"/>
  </si>
  <si>
    <t>k4310u4510</t>
    <phoneticPr fontId="4"/>
  </si>
  <si>
    <t>07-0141-0124-7510-2000-0000-0014</t>
    <phoneticPr fontId="4"/>
  </si>
  <si>
    <r>
      <t>西野　勝子→</t>
    </r>
    <r>
      <rPr>
        <sz val="11"/>
        <color rgb="FFFF0000"/>
        <rFont val="游ゴシック"/>
        <family val="3"/>
        <charset val="128"/>
        <scheme val="minor"/>
      </rPr>
      <t>光明</t>
    </r>
    <rPh sb="6" eb="8">
      <t>ミツアキ</t>
    </rPh>
    <phoneticPr fontId="3"/>
  </si>
  <si>
    <t>c1400s1715</t>
    <phoneticPr fontId="4"/>
  </si>
  <si>
    <t>07-0141-0124-7610-2000-0000-0017</t>
    <phoneticPr fontId="4"/>
  </si>
  <si>
    <t>c1400s1716</t>
    <phoneticPr fontId="4"/>
  </si>
  <si>
    <t>07-0140-9990-7710-2000-0000-0019</t>
    <phoneticPr fontId="4"/>
  </si>
  <si>
    <t>m9490n0717</t>
    <phoneticPr fontId="4"/>
  </si>
  <si>
    <t>07-0134-1500-1410-2000-0000-0012</t>
    <phoneticPr fontId="4"/>
  </si>
  <si>
    <t>a5310n4114</t>
    <phoneticPr fontId="4"/>
  </si>
  <si>
    <t>07-0141-0126-1210-2000-0000-0017</t>
    <phoneticPr fontId="4"/>
  </si>
  <si>
    <t>c1400u1112</t>
    <phoneticPr fontId="4"/>
  </si>
  <si>
    <t>07-0146-0767-3410-2000-0000-0017</t>
    <phoneticPr fontId="4"/>
  </si>
  <si>
    <t>g7400v6314</t>
    <phoneticPr fontId="4"/>
  </si>
  <si>
    <t>07-0146-0774-1910-2000-0000-0010</t>
    <phoneticPr fontId="4"/>
  </si>
  <si>
    <t>h7400s6119</t>
    <phoneticPr fontId="4"/>
  </si>
  <si>
    <t>07-0130-5065-5210-2000-0000-0010</t>
    <phoneticPr fontId="4"/>
  </si>
  <si>
    <t>g0350t0512</t>
    <phoneticPr fontId="4"/>
  </si>
  <si>
    <t>07-0130-5065-5510-2000-0000-0019</t>
    <phoneticPr fontId="4"/>
  </si>
  <si>
    <t>g0350t0515</t>
    <phoneticPr fontId="4"/>
  </si>
  <si>
    <t>07-0134-1483-0310-2000-0000-0016</t>
    <phoneticPr fontId="4"/>
  </si>
  <si>
    <t>k4310r4013</t>
    <phoneticPr fontId="4"/>
  </si>
  <si>
    <t>07-0141-0108-9110-2000-0000-0016</t>
    <phoneticPr fontId="4"/>
  </si>
  <si>
    <t>a1400w1911</t>
    <phoneticPr fontId="4"/>
  </si>
  <si>
    <t>07-0134-1483-8410-2000-0000-0017</t>
    <phoneticPr fontId="4"/>
  </si>
  <si>
    <t>k4310r4814</t>
    <phoneticPr fontId="4"/>
  </si>
  <si>
    <t>07-0130-4650-8910-2000-0000-0019</t>
    <phoneticPr fontId="4"/>
  </si>
  <si>
    <t>f6340n0819</t>
    <phoneticPr fontId="4"/>
  </si>
  <si>
    <t>07-0156-2200-5510-2000-0000-0017</t>
    <phoneticPr fontId="4"/>
  </si>
  <si>
    <t>a2520n6515</t>
    <phoneticPr fontId="4"/>
  </si>
  <si>
    <t>07-0156-2200-8410-2000-0000-0017</t>
    <phoneticPr fontId="4"/>
  </si>
  <si>
    <t>a2520n6814</t>
    <phoneticPr fontId="4"/>
  </si>
  <si>
    <t>07-0121-0299-9810-2000-0000-0016</t>
    <phoneticPr fontId="4"/>
  </si>
  <si>
    <t>m2200x1918</t>
    <phoneticPr fontId="4"/>
  </si>
  <si>
    <t>07-0156-2202-5910-2000-0000-0017</t>
    <phoneticPr fontId="4"/>
  </si>
  <si>
    <t>a2520q6519</t>
    <phoneticPr fontId="4"/>
  </si>
  <si>
    <t>07-0185-5043-7610-2000-0000-0012</t>
    <phoneticPr fontId="4"/>
  </si>
  <si>
    <t>e0850r5716</t>
    <phoneticPr fontId="4"/>
  </si>
  <si>
    <t>07-0156-2203-7210-2000-0000-0017</t>
    <phoneticPr fontId="4"/>
  </si>
  <si>
    <t>a2520r6712</t>
    <phoneticPr fontId="4"/>
  </si>
  <si>
    <t>07-0167-8114-8910-2000-0000-0018</t>
    <phoneticPr fontId="4"/>
  </si>
  <si>
    <t>b1680s7819</t>
    <phoneticPr fontId="4"/>
  </si>
  <si>
    <t>07-0156-2206-4420-2000-0000-0012</t>
    <phoneticPr fontId="4"/>
  </si>
  <si>
    <t>a2520u6414</t>
    <phoneticPr fontId="4"/>
  </si>
  <si>
    <t>07-0150-6953-2410-2000-0000-0014</t>
    <phoneticPr fontId="4"/>
  </si>
  <si>
    <t>f9560r0214</t>
    <phoneticPr fontId="4"/>
  </si>
  <si>
    <t>07-0171-1352-3210-2000-0000-0014</t>
    <phoneticPr fontId="4"/>
  </si>
  <si>
    <t>f3710q1312</t>
    <phoneticPr fontId="4"/>
  </si>
  <si>
    <t>07-0185-5043-6410-2000-0000-0015</t>
    <phoneticPr fontId="4"/>
  </si>
  <si>
    <t>e0850r5614</t>
    <phoneticPr fontId="4"/>
  </si>
  <si>
    <t>07-0185-5043-5310-2000-0000-0011</t>
    <phoneticPr fontId="4"/>
  </si>
  <si>
    <t>e0850r5513</t>
    <phoneticPr fontId="4"/>
  </si>
  <si>
    <t>07-0171-1355-2810-2000-0000-0018</t>
    <phoneticPr fontId="4"/>
  </si>
  <si>
    <t>f3710t1218</t>
    <phoneticPr fontId="4"/>
  </si>
  <si>
    <t>07-0152-9265-1330-2000-0000-0011</t>
    <phoneticPr fontId="4"/>
  </si>
  <si>
    <t>g2590t2113</t>
    <phoneticPr fontId="4"/>
  </si>
  <si>
    <t>07-1267-8181-3610-2000-0000-0018</t>
    <phoneticPr fontId="4"/>
  </si>
  <si>
    <t>k1681p7326</t>
    <phoneticPr fontId="4"/>
  </si>
  <si>
    <t>07-0134-0451-6110-2000-0000-0014</t>
    <phoneticPr fontId="4"/>
  </si>
  <si>
    <t>f4300p4611</t>
    <phoneticPr fontId="4"/>
  </si>
  <si>
    <t>07-0134-1495-6810-2000-0000-0012</t>
    <phoneticPr fontId="4"/>
  </si>
  <si>
    <t>m4310t4618</t>
    <phoneticPr fontId="4"/>
  </si>
  <si>
    <t>07-0134-1503-3110-2000-0000-0012</t>
    <phoneticPr fontId="4"/>
  </si>
  <si>
    <t>a5310r4311</t>
    <phoneticPr fontId="4"/>
  </si>
  <si>
    <t>07-0158-9278-8010-2000-0000-0019</t>
    <phoneticPr fontId="4"/>
  </si>
  <si>
    <t>07-0146-0780-2210-2000-0000-0011</t>
    <phoneticPr fontId="4"/>
  </si>
  <si>
    <t>07-0130-5076-8010-2000-0000-0013</t>
    <phoneticPr fontId="4"/>
  </si>
  <si>
    <t>h0350u0810</t>
    <phoneticPr fontId="4"/>
  </si>
  <si>
    <t>07-0134-1507-8610-2000-0000-0018</t>
    <phoneticPr fontId="4"/>
  </si>
  <si>
    <t>a5310v4816</t>
    <phoneticPr fontId="4"/>
  </si>
  <si>
    <t>07-0146-0785-5210-2000-0000-0019</t>
    <phoneticPr fontId="4"/>
  </si>
  <si>
    <t>k7400t6512</t>
    <phoneticPr fontId="4"/>
  </si>
  <si>
    <t>07-0130-5077-0610-2000-0000-0012</t>
    <phoneticPr fontId="4"/>
  </si>
  <si>
    <t>h0350v0016</t>
    <phoneticPr fontId="4"/>
  </si>
  <si>
    <t>07-0141-0138-3810-2000-0000-0012</t>
    <phoneticPr fontId="4"/>
  </si>
  <si>
    <t>d1400w1318</t>
    <phoneticPr fontId="4"/>
  </si>
  <si>
    <t>07-0130-5077-6510-2000-0000-0015</t>
    <phoneticPr fontId="4"/>
  </si>
  <si>
    <t>h0350v0615</t>
    <phoneticPr fontId="4"/>
  </si>
  <si>
    <t>07-0130-5077-2110-2000-0000-0019</t>
    <phoneticPr fontId="4"/>
  </si>
  <si>
    <t>h0350v0211</t>
    <phoneticPr fontId="4"/>
  </si>
  <si>
    <t>07-0146-0761-7010-2000-0000-0015</t>
    <phoneticPr fontId="4"/>
  </si>
  <si>
    <t>g7400p6710</t>
    <phoneticPr fontId="4"/>
  </si>
  <si>
    <t>07-0130-5076-5510-2000-0000-0015</t>
    <phoneticPr fontId="4"/>
  </si>
  <si>
    <t>h0350u0515</t>
    <phoneticPr fontId="4"/>
  </si>
  <si>
    <t>07-0121-0308-1410-2000-0000-0019</t>
    <phoneticPr fontId="4"/>
  </si>
  <si>
    <t>a3200w1114</t>
    <phoneticPr fontId="4"/>
  </si>
  <si>
    <t>07-0167-8106-5010-2000-0000-0019</t>
    <phoneticPr fontId="4"/>
  </si>
  <si>
    <t>a1680u7510</t>
    <phoneticPr fontId="4"/>
  </si>
  <si>
    <t>07-0158-9280-1010-2000-0000-0017</t>
    <phoneticPr fontId="4"/>
  </si>
  <si>
    <t>k2590n8110</t>
    <phoneticPr fontId="4"/>
  </si>
  <si>
    <t>07-0167-8133-1510-2000-0000-0014</t>
    <phoneticPr fontId="4"/>
  </si>
  <si>
    <t>d1680r7115</t>
    <phoneticPr fontId="4"/>
  </si>
  <si>
    <t>07-0158-9280-7610-2000-0000-0011</t>
    <phoneticPr fontId="4"/>
  </si>
  <si>
    <t>k2590n8716</t>
    <phoneticPr fontId="4"/>
  </si>
  <si>
    <t>07-0167-8126-6910-2000-0000-0011</t>
    <phoneticPr fontId="4"/>
  </si>
  <si>
    <t>c1680u7619</t>
    <phoneticPr fontId="4"/>
  </si>
  <si>
    <t>07-0167-8126-7110-2000-0000-0018</t>
    <phoneticPr fontId="4"/>
  </si>
  <si>
    <t>c1680u7711</t>
    <phoneticPr fontId="4"/>
  </si>
  <si>
    <t>07-0127-4978-6110-2000-0000-0012</t>
    <phoneticPr fontId="4"/>
  </si>
  <si>
    <t>h9240w7611</t>
    <phoneticPr fontId="4"/>
  </si>
  <si>
    <t>07-0167-8133-5910-2000-0000-0010</t>
    <phoneticPr fontId="4"/>
  </si>
  <si>
    <t>d1680r7519</t>
    <phoneticPr fontId="4"/>
  </si>
  <si>
    <t>07-0178-8690-9810-2000-0000-0011</t>
    <phoneticPr fontId="4"/>
  </si>
  <si>
    <t>m6780n8918</t>
    <phoneticPr fontId="4"/>
  </si>
  <si>
    <t>07-0178-8694-4310-2000-0000-0017</t>
    <phoneticPr fontId="4"/>
  </si>
  <si>
    <t>m6780s8413</t>
    <phoneticPr fontId="4"/>
  </si>
  <si>
    <t>07-0185-5046-1510-2000-0000-0010</t>
    <phoneticPr fontId="4"/>
  </si>
  <si>
    <t>e0850u5115</t>
    <phoneticPr fontId="4"/>
  </si>
  <si>
    <t>07-0171-1366-3510-2000-0000-0016</t>
    <phoneticPr fontId="4"/>
  </si>
  <si>
    <t>g3710u1315</t>
    <phoneticPr fontId="4"/>
  </si>
  <si>
    <t>07-0171-1366-3710-2000-0000-0012</t>
    <phoneticPr fontId="4"/>
  </si>
  <si>
    <t>g3710u1317</t>
    <phoneticPr fontId="4"/>
  </si>
  <si>
    <t>07-0171-1366-3810-2000-0000-0015</t>
    <phoneticPr fontId="4"/>
  </si>
  <si>
    <t>g3710u1318</t>
    <phoneticPr fontId="4"/>
  </si>
  <si>
    <t>07-0171-1366-4010-2000-0000-0012</t>
    <phoneticPr fontId="4"/>
  </si>
  <si>
    <t>g3710u1410</t>
    <phoneticPr fontId="4"/>
  </si>
  <si>
    <t>07-0171-1369-0210-2000-0000-0011</t>
    <phoneticPr fontId="4"/>
  </si>
  <si>
    <t>g3710x1012</t>
    <phoneticPr fontId="4"/>
  </si>
  <si>
    <t>07-0167-8122-6210-2000-0000-0014</t>
    <phoneticPr fontId="4"/>
  </si>
  <si>
    <t>c1680q7612</t>
    <phoneticPr fontId="4"/>
  </si>
  <si>
    <t>07-0162-3153-7610-2000-0000-0017</t>
    <phoneticPr fontId="4"/>
  </si>
  <si>
    <t>07-0134-1519-2210-2000-0000-0015</t>
    <phoneticPr fontId="4"/>
  </si>
  <si>
    <t>b5310x4212</t>
    <phoneticPr fontId="4"/>
  </si>
  <si>
    <t>07-0146-0788-7610-2000-0000-0010</t>
    <phoneticPr fontId="4"/>
  </si>
  <si>
    <t>k7400w6716</t>
    <phoneticPr fontId="4"/>
  </si>
  <si>
    <t>07-0146-0789-7710-2000-0000-0012</t>
    <phoneticPr fontId="4"/>
  </si>
  <si>
    <t>k7400x6717</t>
    <phoneticPr fontId="4"/>
  </si>
  <si>
    <t>07-0146-0788-4710-2000-0000-0010</t>
    <phoneticPr fontId="4"/>
  </si>
  <si>
    <t>k7400w6417</t>
    <phoneticPr fontId="4"/>
  </si>
  <si>
    <t>07-0146-0788-5110-2000-0000-0013</t>
    <phoneticPr fontId="4"/>
  </si>
  <si>
    <t>k7400w6511</t>
    <phoneticPr fontId="4"/>
  </si>
  <si>
    <t>07-0156-2212-7210-2000-0000-0015</t>
    <phoneticPr fontId="4"/>
  </si>
  <si>
    <t>b2520q6712</t>
    <phoneticPr fontId="4"/>
  </si>
  <si>
    <t>07-0158-9283-8110-2000-0000-0014</t>
    <phoneticPr fontId="4"/>
  </si>
  <si>
    <t>k2590r8811</t>
    <phoneticPr fontId="4"/>
  </si>
  <si>
    <t>07-0167-8132-4610-2000-0000-0011</t>
    <phoneticPr fontId="4"/>
  </si>
  <si>
    <t>d1680q7416</t>
    <phoneticPr fontId="4"/>
  </si>
  <si>
    <t>07-0167-8133-5810-2000-0000-0017</t>
    <phoneticPr fontId="4"/>
  </si>
  <si>
    <t>d1680r7518</t>
    <phoneticPr fontId="4"/>
  </si>
  <si>
    <t>07-0165-0809-5910-2000-0000-0012</t>
    <phoneticPr fontId="4"/>
  </si>
  <si>
    <t>a8600x5519</t>
    <phoneticPr fontId="4"/>
  </si>
  <si>
    <t>07-0167-8138-8810-2000-0000-0015</t>
    <phoneticPr fontId="4"/>
  </si>
  <si>
    <t>d1680w7818</t>
    <phoneticPr fontId="4"/>
  </si>
  <si>
    <t>07-0167-8138-8710-2000-0000-0012</t>
    <phoneticPr fontId="4"/>
  </si>
  <si>
    <t>d1680w7817</t>
    <phoneticPr fontId="4"/>
  </si>
  <si>
    <t>07-0178-8694-9610-2000-0000-0011</t>
    <phoneticPr fontId="4"/>
  </si>
  <si>
    <t>m6780s8916</t>
    <phoneticPr fontId="4"/>
  </si>
  <si>
    <r>
      <t>㈲湯田不動産管理→</t>
    </r>
    <r>
      <rPr>
        <sz val="11"/>
        <color rgb="FFFF0000"/>
        <rFont val="游ゴシック"/>
        <family val="3"/>
        <charset val="128"/>
        <scheme val="minor"/>
      </rPr>
      <t>アムズ不動産㈱</t>
    </r>
    <phoneticPr fontId="3"/>
  </si>
  <si>
    <t>07-0178-8694-9410-2000-0000-0015</t>
    <phoneticPr fontId="4"/>
  </si>
  <si>
    <t>m6780s8914</t>
    <phoneticPr fontId="4"/>
  </si>
  <si>
    <t>07-0167-8133-9810-2000-0000-0011</t>
    <phoneticPr fontId="4"/>
  </si>
  <si>
    <t>d1680r7918</t>
    <phoneticPr fontId="4"/>
  </si>
  <si>
    <t>07-0167-8133-9910-2000-0000-0014</t>
    <phoneticPr fontId="4"/>
  </si>
  <si>
    <t>d1680r7919</t>
    <phoneticPr fontId="4"/>
  </si>
  <si>
    <t>07-0167-8155-1310-2000-0000-0010</t>
    <phoneticPr fontId="4"/>
  </si>
  <si>
    <t>f1680t7113</t>
    <phoneticPr fontId="4"/>
  </si>
  <si>
    <t>07-0130-5083-4310-2000-0000-0018</t>
    <phoneticPr fontId="4"/>
  </si>
  <si>
    <t>k0350r0413</t>
    <phoneticPr fontId="4"/>
  </si>
  <si>
    <t>07-0130-5083-4610-2000-0000-0017</t>
    <phoneticPr fontId="4"/>
  </si>
  <si>
    <t>k0350r0416</t>
    <phoneticPr fontId="4"/>
  </si>
  <si>
    <t>07-0134-1528-4410-2000-0000-0011</t>
    <phoneticPr fontId="4"/>
  </si>
  <si>
    <t>c5310w4414</t>
    <phoneticPr fontId="4"/>
  </si>
  <si>
    <t>07-0134-1528-5110-2000-0000-0013</t>
    <phoneticPr fontId="4"/>
  </si>
  <si>
    <t>c5310w4511</t>
    <phoneticPr fontId="4"/>
  </si>
  <si>
    <t>07-0146-0793-9310-2000-0000-0015</t>
    <phoneticPr fontId="4"/>
  </si>
  <si>
    <t>m7400r6913</t>
    <phoneticPr fontId="4"/>
  </si>
  <si>
    <t>07-0146-0794-3810-2000-0000-0013</t>
    <phoneticPr fontId="4"/>
  </si>
  <si>
    <t>m7400s6318</t>
    <phoneticPr fontId="4"/>
  </si>
  <si>
    <t>07-0156-2228-7610-2000-0000-0018</t>
    <phoneticPr fontId="4"/>
  </si>
  <si>
    <t>c2520w6716</t>
    <phoneticPr fontId="4"/>
  </si>
  <si>
    <t>07-0146-0796-8010-2000-0000-0012</t>
    <phoneticPr fontId="4"/>
  </si>
  <si>
    <t>m7400u6810</t>
    <phoneticPr fontId="4"/>
  </si>
  <si>
    <t>07-0130-5085-3210-2000-0000-0012</t>
    <phoneticPr fontId="4"/>
  </si>
  <si>
    <t>k0350t0312</t>
    <phoneticPr fontId="4"/>
  </si>
  <si>
    <t>07-0130-5087-1110-2000-0000-0015</t>
    <phoneticPr fontId="4"/>
  </si>
  <si>
    <t>k0350v0111</t>
    <phoneticPr fontId="4"/>
  </si>
  <si>
    <t>07-0162-3155-2010-2000-0000-0012</t>
    <phoneticPr fontId="4"/>
  </si>
  <si>
    <t>07-0167-8142-7910-2000-0000-0010</t>
    <phoneticPr fontId="4"/>
  </si>
  <si>
    <t>e1680q7719</t>
    <phoneticPr fontId="4"/>
  </si>
  <si>
    <t>07-0167-8146-9310-2000-0000-0010</t>
    <phoneticPr fontId="4"/>
  </si>
  <si>
    <t>e1680u7913</t>
    <phoneticPr fontId="4"/>
  </si>
  <si>
    <t>07-1267-8186-7810-2000-0000-0013</t>
    <phoneticPr fontId="4"/>
  </si>
  <si>
    <t>k1681u7728</t>
    <phoneticPr fontId="4"/>
  </si>
  <si>
    <t>07-0167-8145-8510-2000-0000-0016</t>
    <phoneticPr fontId="4"/>
  </si>
  <si>
    <t>e1680t7815</t>
    <phoneticPr fontId="4"/>
  </si>
  <si>
    <t>07-0167-8145-3910-2000-0000-0013</t>
    <phoneticPr fontId="4"/>
  </si>
  <si>
    <t>e1680t7319</t>
    <phoneticPr fontId="4"/>
  </si>
  <si>
    <t>07-0167-8146-9410-2000-0000-0013</t>
    <phoneticPr fontId="4"/>
  </si>
  <si>
    <t>e1680u7914</t>
    <phoneticPr fontId="4"/>
  </si>
  <si>
    <t>07-0127-4984-3010-2000-0000-0017</t>
    <phoneticPr fontId="4"/>
  </si>
  <si>
    <t>k9240s7310</t>
    <phoneticPr fontId="4"/>
  </si>
  <si>
    <t>07-0167-8141-2710-2000-0000-0010</t>
    <phoneticPr fontId="4"/>
  </si>
  <si>
    <t>e1680p7217</t>
    <phoneticPr fontId="4"/>
  </si>
  <si>
    <t>07-0178-8702-2210-2000-0000-0016</t>
    <phoneticPr fontId="4"/>
  </si>
  <si>
    <t>a7780q8212</t>
    <phoneticPr fontId="4"/>
  </si>
  <si>
    <t>07-0127-4984-2910-2000-0000-0013</t>
    <phoneticPr fontId="4"/>
  </si>
  <si>
    <t>k9240s7219</t>
    <phoneticPr fontId="4"/>
  </si>
  <si>
    <t>07-0134-1537-1010-2000-0000-0014</t>
    <phoneticPr fontId="4"/>
  </si>
  <si>
    <t>d5310v4110</t>
    <phoneticPr fontId="4"/>
  </si>
  <si>
    <t>07-0146-0837-8210-2000-0000-0010</t>
    <phoneticPr fontId="4"/>
  </si>
  <si>
    <t>d8400v6812</t>
    <phoneticPr fontId="4"/>
  </si>
  <si>
    <t>07-0130-5088-8810-2000-0000-0012</t>
    <phoneticPr fontId="4"/>
  </si>
  <si>
    <t>k0350w0818</t>
    <phoneticPr fontId="4"/>
  </si>
  <si>
    <t>07-0141-0171-9510-2000-0000-0014</t>
    <phoneticPr fontId="4"/>
  </si>
  <si>
    <t>h1400p1915</t>
    <phoneticPr fontId="4"/>
  </si>
  <si>
    <t>07-0120-8530-8510-2000-0000-0011</t>
    <phoneticPr fontId="4"/>
  </si>
  <si>
    <t>d5280n0815</t>
    <phoneticPr fontId="4"/>
  </si>
  <si>
    <t>07-0146-0798-5810-2000-0000-0011</t>
    <phoneticPr fontId="4"/>
  </si>
  <si>
    <t>m7400w6518</t>
    <phoneticPr fontId="4"/>
  </si>
  <si>
    <t>07-0141-0171-0710-2000-0000-0011</t>
    <phoneticPr fontId="4"/>
  </si>
  <si>
    <t>h1400p1017</t>
    <phoneticPr fontId="4"/>
  </si>
  <si>
    <t>07-0134-1537-4710-2000-0000-0018</t>
    <phoneticPr fontId="4"/>
  </si>
  <si>
    <t>d5310v4417</t>
    <phoneticPr fontId="4"/>
  </si>
  <si>
    <t>07-0111-1021-6010-2000-0000-0012</t>
    <phoneticPr fontId="4"/>
  </si>
  <si>
    <t>c0110p1610</t>
    <phoneticPr fontId="4"/>
  </si>
  <si>
    <t>07-0141-0172-6210-2000-0000-0011</t>
    <phoneticPr fontId="4"/>
  </si>
  <si>
    <t>h1400q1612</t>
    <phoneticPr fontId="4"/>
  </si>
  <si>
    <t>07-0167-8155-6710-2000-0000-0017</t>
    <phoneticPr fontId="4"/>
  </si>
  <si>
    <t>f1680t7617</t>
    <phoneticPr fontId="4"/>
  </si>
  <si>
    <t>07-0167-8145-8410-2000-0000-0013</t>
    <phoneticPr fontId="4"/>
  </si>
  <si>
    <t>e1680t7814</t>
    <phoneticPr fontId="4"/>
  </si>
  <si>
    <t>07-0185-5053-4410-2000-0000-0010</t>
    <phoneticPr fontId="4"/>
  </si>
  <si>
    <t>f0850r5414</t>
    <phoneticPr fontId="4"/>
  </si>
  <si>
    <t>07-0150-6976-7510-2000-0000-0013</t>
    <phoneticPr fontId="4"/>
  </si>
  <si>
    <t>h9560u0715</t>
    <phoneticPr fontId="4"/>
  </si>
  <si>
    <t>07-0167-8154-5410-2000-0000-0018</t>
    <phoneticPr fontId="4"/>
  </si>
  <si>
    <t>f1680s7514</t>
    <phoneticPr fontId="4"/>
  </si>
  <si>
    <t>07-0167-8154-5310-2000-0000-0015</t>
    <phoneticPr fontId="4"/>
  </si>
  <si>
    <t>f1680s7513</t>
    <phoneticPr fontId="4"/>
  </si>
  <si>
    <t>07-0167-8155-6210-2000-0000-0012</t>
    <phoneticPr fontId="4"/>
  </si>
  <si>
    <t>f1680t7612</t>
    <phoneticPr fontId="4"/>
  </si>
  <si>
    <t>07-0156-2199-1310-2000-0000-0016</t>
    <phoneticPr fontId="4"/>
  </si>
  <si>
    <t>m1520x6113</t>
    <phoneticPr fontId="4"/>
  </si>
  <si>
    <t>07-0167-8153-4620-2000-0000-0019</t>
    <phoneticPr fontId="4"/>
  </si>
  <si>
    <t>f1680r7416</t>
    <phoneticPr fontId="4"/>
  </si>
  <si>
    <t>07-0167-8153-3920-2000-0000-0017</t>
    <phoneticPr fontId="4"/>
  </si>
  <si>
    <t>f1680r7319</t>
    <phoneticPr fontId="4"/>
  </si>
  <si>
    <t>07-0171-1394-3210-2000-0000-0010</t>
    <phoneticPr fontId="4"/>
  </si>
  <si>
    <t>m3710s1312</t>
    <phoneticPr fontId="4"/>
  </si>
  <si>
    <t>07-0185-5051-5110-2000-0000-0014</t>
    <phoneticPr fontId="4"/>
  </si>
  <si>
    <t>f0850p5511</t>
    <phoneticPr fontId="4"/>
  </si>
  <si>
    <t>07-0185-5053-4210-2000-0000-0014</t>
    <phoneticPr fontId="4"/>
  </si>
  <si>
    <t>f0850r5412</t>
    <phoneticPr fontId="4"/>
  </si>
  <si>
    <t>07-0178-8710-5110-2000-0000-0015</t>
    <phoneticPr fontId="4"/>
  </si>
  <si>
    <t>b7780n8511</t>
    <phoneticPr fontId="4"/>
  </si>
  <si>
    <t>07-0185-5053-4310-2000-0000-0017</t>
    <phoneticPr fontId="4"/>
  </si>
  <si>
    <t>f0850r5413</t>
    <phoneticPr fontId="4"/>
  </si>
  <si>
    <t>07-0171-1393-1810-2000-0000-0017</t>
    <phoneticPr fontId="4"/>
  </si>
  <si>
    <t>m3710r1118</t>
    <phoneticPr fontId="4"/>
  </si>
  <si>
    <t>07-0130-5103-8510-2000-0000-0017</t>
    <phoneticPr fontId="4"/>
  </si>
  <si>
    <t>a1350r0815</t>
    <phoneticPr fontId="4"/>
  </si>
  <si>
    <t>07-0156-2233-0310-2000-0000-0014</t>
    <phoneticPr fontId="4"/>
  </si>
  <si>
    <t>07-0156-2232-5910-2000-0000-0018</t>
    <phoneticPr fontId="4"/>
  </si>
  <si>
    <t>07-0156-2233-0610-2000-0000-0013</t>
    <phoneticPr fontId="4"/>
  </si>
  <si>
    <t>07-0146-0796-0710-2000-0000-0015</t>
    <phoneticPr fontId="4"/>
  </si>
  <si>
    <t>m7400u6017</t>
    <phoneticPr fontId="4"/>
  </si>
  <si>
    <t>07-0158-9294-0010-2000-0000-0019</t>
    <phoneticPr fontId="4"/>
  </si>
  <si>
    <t>m2590s8010</t>
    <phoneticPr fontId="4"/>
  </si>
  <si>
    <t>07-0156-2225-9210-2000-0000-0011</t>
    <phoneticPr fontId="4"/>
  </si>
  <si>
    <t>c2520t6912</t>
    <phoneticPr fontId="4"/>
  </si>
  <si>
    <t>07-0158-9296-8720-2000-0000-0011</t>
    <phoneticPr fontId="4"/>
  </si>
  <si>
    <t>m2590u8817</t>
    <phoneticPr fontId="4"/>
  </si>
  <si>
    <t>07-0141-0171-6710-2000-0000-0017</t>
    <phoneticPr fontId="4"/>
  </si>
  <si>
    <t>h1400p1617</t>
    <phoneticPr fontId="4"/>
  </si>
  <si>
    <t>07-0141-0171-5910-2000-0000-0012</t>
    <phoneticPr fontId="4"/>
  </si>
  <si>
    <t>h1400p1519</t>
    <phoneticPr fontId="4"/>
  </si>
  <si>
    <t>07-0130-5089-2310-2000-0000-0010</t>
    <phoneticPr fontId="4"/>
  </si>
  <si>
    <t>k0350x0213</t>
    <phoneticPr fontId="4"/>
  </si>
  <si>
    <t>07-0146-0798-3010-2000-0000-0015</t>
    <phoneticPr fontId="4"/>
  </si>
  <si>
    <t>m7400w6310</t>
    <phoneticPr fontId="4"/>
  </si>
  <si>
    <t>07-0158-9294-2310-2000-0000-0010</t>
    <phoneticPr fontId="4"/>
  </si>
  <si>
    <t>m2590s8213</t>
    <phoneticPr fontId="4"/>
  </si>
  <si>
    <t>07-0158-9296-0110-2000-0000-0010</t>
    <phoneticPr fontId="4"/>
  </si>
  <si>
    <t>m2590u8011</t>
    <phoneticPr fontId="4"/>
  </si>
  <si>
    <t>07-0130-5083-1710-2000-0000-0017</t>
    <phoneticPr fontId="4"/>
  </si>
  <si>
    <t>k0350r0117</t>
    <phoneticPr fontId="4"/>
  </si>
  <si>
    <t>07-0130-5085-3110-2000-0000-0019</t>
    <phoneticPr fontId="4"/>
  </si>
  <si>
    <t>k0350t0311</t>
    <phoneticPr fontId="4"/>
  </si>
  <si>
    <t>07-0146-0798-3910-2000-0000-0012</t>
    <phoneticPr fontId="4"/>
  </si>
  <si>
    <t>m7400w6319</t>
    <phoneticPr fontId="4"/>
  </si>
  <si>
    <t>07-0141-0172-8110-2000-0000-0010</t>
    <phoneticPr fontId="4"/>
  </si>
  <si>
    <t>h1400q1811</t>
    <phoneticPr fontId="4"/>
  </si>
  <si>
    <t>07-0141-0172-7010-2000-0000-0016</t>
    <phoneticPr fontId="4"/>
  </si>
  <si>
    <t>h1400q1710</t>
    <phoneticPr fontId="4"/>
  </si>
  <si>
    <t>07-0156-2321-4510-2000-0000-0014</t>
    <phoneticPr fontId="4"/>
  </si>
  <si>
    <t>07-0167-8155-6410-2000-0000-0018</t>
    <phoneticPr fontId="4"/>
  </si>
  <si>
    <t>f1680t7614</t>
    <phoneticPr fontId="4"/>
  </si>
  <si>
    <t>07-0167-8155-6910-2000-0000-0013</t>
    <phoneticPr fontId="4"/>
  </si>
  <si>
    <t>f1680t7619</t>
    <phoneticPr fontId="4"/>
  </si>
  <si>
    <t>07-0167-8114-4210-2000-0000-0013</t>
    <phoneticPr fontId="4"/>
  </si>
  <si>
    <t>b1680s7412</t>
    <phoneticPr fontId="4"/>
  </si>
  <si>
    <t>07-0167-8155-6610-2000-0000-0014</t>
    <phoneticPr fontId="4"/>
  </si>
  <si>
    <t>f1680t7616</t>
    <phoneticPr fontId="4"/>
  </si>
  <si>
    <r>
      <t>㈲ユニリース広島→</t>
    </r>
    <r>
      <rPr>
        <sz val="11"/>
        <color rgb="FFFF0000"/>
        <rFont val="游ゴシック"/>
        <family val="3"/>
        <charset val="128"/>
        <scheme val="minor"/>
      </rPr>
      <t>㈱H&amp;R</t>
    </r>
    <phoneticPr fontId="3"/>
  </si>
  <si>
    <t>07-0167-8155-2010-2000-0000-0012</t>
    <phoneticPr fontId="4"/>
  </si>
  <si>
    <t>f1680t7210</t>
    <phoneticPr fontId="4"/>
  </si>
  <si>
    <t>07-0167-8114-5110-2000-0000-0011</t>
    <phoneticPr fontId="4"/>
  </si>
  <si>
    <t>07-0165-0841-5410-2000-0000-0013</t>
    <phoneticPr fontId="4"/>
  </si>
  <si>
    <t>07-0167-8153-8910-2000-0000-0017</t>
    <phoneticPr fontId="4"/>
  </si>
  <si>
    <t>f1680r7819</t>
    <phoneticPr fontId="4"/>
  </si>
  <si>
    <t>07-0167-8154-1810-2000-0000-0016</t>
    <phoneticPr fontId="4"/>
  </si>
  <si>
    <t>f1680s7118</t>
    <phoneticPr fontId="4"/>
  </si>
  <si>
    <t>07-0167-8157-3410-2000-0000-0013</t>
    <phoneticPr fontId="4"/>
  </si>
  <si>
    <t>f1680v7314</t>
    <phoneticPr fontId="4"/>
  </si>
  <si>
    <t>07-0167-8096-9110-2000-0000-0014</t>
    <phoneticPr fontId="4"/>
  </si>
  <si>
    <t>07-0171-1393-6310-2000-0000-0017</t>
    <phoneticPr fontId="4"/>
  </si>
  <si>
    <t>m3710r1613</t>
    <phoneticPr fontId="4"/>
  </si>
  <si>
    <t>07-0156-2231-4810-2000-0000-0015</t>
    <phoneticPr fontId="4"/>
  </si>
  <si>
    <t>d2520p6418</t>
    <phoneticPr fontId="4"/>
  </si>
  <si>
    <t>07-0171-1389-5710-2000-0000-0015</t>
    <phoneticPr fontId="4"/>
  </si>
  <si>
    <t>k3710x1517</t>
    <phoneticPr fontId="4"/>
  </si>
  <si>
    <t>07-0178-8721-0510-2000-0000-0018</t>
    <phoneticPr fontId="4"/>
  </si>
  <si>
    <t>c7780p8015</t>
    <phoneticPr fontId="4"/>
  </si>
  <si>
    <t>07-0185-5051-5310-2000-0000-0010</t>
    <phoneticPr fontId="4"/>
  </si>
  <si>
    <t>f0850p5513</t>
    <phoneticPr fontId="4"/>
  </si>
  <si>
    <t>07-0130-5085-1510-2000-0000-0019</t>
    <phoneticPr fontId="4"/>
  </si>
  <si>
    <t>k0350t0115</t>
    <phoneticPr fontId="4"/>
  </si>
  <si>
    <t>07-0141-0172-4310-2000-0000-0012</t>
    <phoneticPr fontId="4"/>
  </si>
  <si>
    <t>h1400q1413</t>
    <phoneticPr fontId="4"/>
  </si>
  <si>
    <t>07-0141-0171-1910-2000-0000-0018</t>
    <phoneticPr fontId="4"/>
  </si>
  <si>
    <t>h1400p1119</t>
    <phoneticPr fontId="4"/>
  </si>
  <si>
    <t>07-0141-0172-2910-2000-0000-0018</t>
    <phoneticPr fontId="4"/>
  </si>
  <si>
    <t>h1400q1219</t>
    <phoneticPr fontId="4"/>
  </si>
  <si>
    <t>07-0146-0810-3010-2000-0000-0012</t>
    <phoneticPr fontId="4"/>
  </si>
  <si>
    <t>b8400n6310</t>
    <phoneticPr fontId="4"/>
  </si>
  <si>
    <t>07-0130-5084-3110-2000-0000-0010</t>
    <phoneticPr fontId="4"/>
  </si>
  <si>
    <t>k0350s0311</t>
    <phoneticPr fontId="4"/>
  </si>
  <si>
    <t>07-0146-0798-3610-2000-0000-0013</t>
    <phoneticPr fontId="4"/>
  </si>
  <si>
    <t>m7400w6316</t>
    <phoneticPr fontId="4"/>
  </si>
  <si>
    <t>07-0134-1536-8110-2000-0000-0015</t>
    <phoneticPr fontId="4"/>
  </si>
  <si>
    <t>d5310u4811</t>
    <phoneticPr fontId="4"/>
  </si>
  <si>
    <t>07-0146-0798-3210-2000-0000-0011</t>
    <phoneticPr fontId="4"/>
  </si>
  <si>
    <t>m7400w6312</t>
    <phoneticPr fontId="4"/>
  </si>
  <si>
    <t>07-0146-0798-2810-2000-0000-0018</t>
    <phoneticPr fontId="4"/>
  </si>
  <si>
    <t>m7400w6218</t>
    <phoneticPr fontId="4"/>
  </si>
  <si>
    <t>07-0130-2138-3810-2000-0000-0018</t>
    <phoneticPr fontId="4"/>
  </si>
  <si>
    <t>d1320w0318</t>
    <phoneticPr fontId="4"/>
  </si>
  <si>
    <t>07-0130-5089-3410-2000-0000-0014</t>
    <phoneticPr fontId="4"/>
  </si>
  <si>
    <t>k0350x0314</t>
    <phoneticPr fontId="4"/>
  </si>
  <si>
    <t>07-0146-0795-1510-2000-0000-0011</t>
    <phoneticPr fontId="4"/>
  </si>
  <si>
    <t>07-0141-0196-6310-2000-0000-0014</t>
    <phoneticPr fontId="4"/>
  </si>
  <si>
    <t>m1400u1613</t>
    <phoneticPr fontId="4"/>
  </si>
  <si>
    <t>07-0167-8175-9410-2000-0000-0015</t>
    <phoneticPr fontId="4"/>
  </si>
  <si>
    <t>h1680t7914</t>
    <phoneticPr fontId="4"/>
  </si>
  <si>
    <t>07-0158-9307-9510-2000-0000-0012</t>
    <phoneticPr fontId="4"/>
  </si>
  <si>
    <t>a3590v8915</t>
    <phoneticPr fontId="4"/>
  </si>
  <si>
    <t>07-0167-8187-4410-2000-0000-0015</t>
    <phoneticPr fontId="4"/>
  </si>
  <si>
    <t>k1680v7414</t>
    <phoneticPr fontId="4"/>
  </si>
  <si>
    <t>07-0127-4990-2310-2000-0000-0016</t>
    <phoneticPr fontId="4"/>
  </si>
  <si>
    <t>m9240n7213</t>
    <phoneticPr fontId="4"/>
  </si>
  <si>
    <t>07-0158-9307-9210-2000-0000-0013</t>
    <phoneticPr fontId="4"/>
  </si>
  <si>
    <t>07-0167-8190-3610-2000-0000-0014</t>
    <phoneticPr fontId="4"/>
  </si>
  <si>
    <t>m1680n7316</t>
    <phoneticPr fontId="4"/>
  </si>
  <si>
    <t>07-0162-3194-6210-2000-0000-0011</t>
    <phoneticPr fontId="4"/>
  </si>
  <si>
    <t>m1630s2612</t>
    <phoneticPr fontId="4"/>
  </si>
  <si>
    <t>07-0185-5053-5310-2000-0000-0018</t>
    <phoneticPr fontId="4"/>
  </si>
  <si>
    <t>f0850r5513</t>
    <phoneticPr fontId="4"/>
  </si>
  <si>
    <t>07-0156-2259-0210-2000-0000-0019</t>
    <phoneticPr fontId="4"/>
  </si>
  <si>
    <t>f2520x6012</t>
    <phoneticPr fontId="4"/>
  </si>
  <si>
    <t>07-0146-0823-5310-2000-0000-0017</t>
    <phoneticPr fontId="4"/>
  </si>
  <si>
    <t>c8400r6513</t>
    <phoneticPr fontId="4"/>
  </si>
  <si>
    <t>07-0141-0208-6510-2000-0000-0010</t>
    <phoneticPr fontId="4"/>
  </si>
  <si>
    <t>a2400w1615</t>
    <phoneticPr fontId="4"/>
  </si>
  <si>
    <t>07-0141-0208-6410-2000-0000-0017</t>
    <phoneticPr fontId="4"/>
  </si>
  <si>
    <t>a2400w1614</t>
    <phoneticPr fontId="4"/>
  </si>
  <si>
    <t>07-0146-0817-6610-2000-0000-0016</t>
    <phoneticPr fontId="4"/>
  </si>
  <si>
    <t>b8400v6616</t>
    <phoneticPr fontId="4"/>
  </si>
  <si>
    <t>07-0146-0817-0510-2000-0000-0017</t>
    <phoneticPr fontId="4"/>
  </si>
  <si>
    <t>b8400v6015</t>
    <phoneticPr fontId="4"/>
  </si>
  <si>
    <t>07-0146-0945-3910-2000-0000-0010</t>
    <phoneticPr fontId="4"/>
  </si>
  <si>
    <t>e9400t6319</t>
    <phoneticPr fontId="4"/>
  </si>
  <si>
    <t>07-0156-2254-0910-2000-0000-0015</t>
    <phoneticPr fontId="4"/>
  </si>
  <si>
    <t>07-0146-0816-4010-2000-0000-0017</t>
    <phoneticPr fontId="4"/>
  </si>
  <si>
    <t>b8400u6410</t>
    <phoneticPr fontId="4"/>
  </si>
  <si>
    <t>07-0146-0816-3410-2000-0000-0018</t>
    <phoneticPr fontId="4"/>
  </si>
  <si>
    <t>b8400u6314</t>
    <phoneticPr fontId="4"/>
  </si>
  <si>
    <t>07-0156-2258-4410-2000-0000-0010</t>
    <phoneticPr fontId="4"/>
  </si>
  <si>
    <t>f2520w6414</t>
    <phoneticPr fontId="4"/>
  </si>
  <si>
    <t>07-0146-0823-4010-2000-0000-0017</t>
    <phoneticPr fontId="4"/>
  </si>
  <si>
    <t>c8400r6410</t>
    <phoneticPr fontId="4"/>
  </si>
  <si>
    <t>07-0146-0819-6410-2000-0000-0018</t>
    <phoneticPr fontId="4"/>
  </si>
  <si>
    <t>b8400x6614</t>
    <phoneticPr fontId="4"/>
  </si>
  <si>
    <t>07-0140-8287-9810-2000-0000-0012</t>
    <phoneticPr fontId="4"/>
  </si>
  <si>
    <t>k2480v0918</t>
    <phoneticPr fontId="4"/>
  </si>
  <si>
    <t>07-0130-5097-8110-2000-0000-0019</t>
    <phoneticPr fontId="4"/>
  </si>
  <si>
    <t>m0350v0811</t>
    <phoneticPr fontId="4"/>
  </si>
  <si>
    <t>07-0146-0818-7910-2000-0000-0015</t>
    <phoneticPr fontId="4"/>
  </si>
  <si>
    <t>b8400w6719</t>
    <phoneticPr fontId="4"/>
  </si>
  <si>
    <t>07-0146-0829-6310-2000-0000-0012</t>
    <phoneticPr fontId="4"/>
  </si>
  <si>
    <t>c8400x6613</t>
    <phoneticPr fontId="4"/>
  </si>
  <si>
    <t>07-0146-0829-6210-2000-0000-0019</t>
    <phoneticPr fontId="4"/>
  </si>
  <si>
    <t>c8400x6612</t>
    <phoneticPr fontId="4"/>
  </si>
  <si>
    <t>07-0130-5088-4410-2000-0000-0016</t>
    <phoneticPr fontId="4"/>
  </si>
  <si>
    <t>k0350w0414</t>
    <phoneticPr fontId="4"/>
  </si>
  <si>
    <t>07-0158-9311-9610-2000-0000-0018</t>
    <phoneticPr fontId="4"/>
  </si>
  <si>
    <t>b3590p8916</t>
    <phoneticPr fontId="4"/>
  </si>
  <si>
    <t>07-0146-0817-0810-2000-0000-0016</t>
    <phoneticPr fontId="4"/>
  </si>
  <si>
    <t>b8400v6018</t>
    <phoneticPr fontId="4"/>
  </si>
  <si>
    <t>07-0146-0817-0710-2000-0000-0013</t>
    <phoneticPr fontId="4"/>
  </si>
  <si>
    <t>b8400v6017</t>
    <phoneticPr fontId="4"/>
  </si>
  <si>
    <t>07-0167-8222-4810-2000-0000-0015</t>
    <phoneticPr fontId="4"/>
  </si>
  <si>
    <t>c2680q7418</t>
    <phoneticPr fontId="4"/>
  </si>
  <si>
    <t>07-0158-9294-2110-2000-0000-0014</t>
    <phoneticPr fontId="4"/>
  </si>
  <si>
    <t>07-0167-8190-4110-2000-0000-0010</t>
    <phoneticPr fontId="4"/>
  </si>
  <si>
    <t>m1680n7411</t>
    <phoneticPr fontId="4"/>
  </si>
  <si>
    <t>07-0171-1427-0610-2000-0000-0012</t>
    <phoneticPr fontId="4"/>
  </si>
  <si>
    <t>c4710v1016</t>
    <phoneticPr fontId="4"/>
  </si>
  <si>
    <t>07-0158-9318-3110-2000-0000-0010</t>
    <phoneticPr fontId="4"/>
  </si>
  <si>
    <t>b3590w8311</t>
    <phoneticPr fontId="4"/>
  </si>
  <si>
    <t>07-0185-5060-2710-2000-0000-0017</t>
    <phoneticPr fontId="4"/>
  </si>
  <si>
    <t>g0850n5217</t>
    <phoneticPr fontId="4"/>
  </si>
  <si>
    <t>07-0167-8192-5610-2000-0000-0014</t>
    <phoneticPr fontId="4"/>
  </si>
  <si>
    <t>m1680q7516</t>
    <phoneticPr fontId="4"/>
  </si>
  <si>
    <t>07-0171-1434-1310-2000-0000-0014</t>
    <phoneticPr fontId="4"/>
  </si>
  <si>
    <t>d4710s1113</t>
    <phoneticPr fontId="4"/>
  </si>
  <si>
    <t>07-0158-9316-7710-2000-0000-0014</t>
    <phoneticPr fontId="4"/>
  </si>
  <si>
    <t>b3590u8717</t>
    <phoneticPr fontId="4"/>
  </si>
  <si>
    <t>07-0185-5061-8610-2000-0000-0019</t>
    <phoneticPr fontId="4"/>
  </si>
  <si>
    <t>g0850p5816</t>
    <phoneticPr fontId="4"/>
  </si>
  <si>
    <t>07-0158-9318-3010-2000-0000-0017</t>
    <phoneticPr fontId="4"/>
  </si>
  <si>
    <t>b3590w8310</t>
    <phoneticPr fontId="4"/>
  </si>
  <si>
    <t>07-0158-9320-8710-2000-0000-0018</t>
    <phoneticPr fontId="4"/>
  </si>
  <si>
    <t>c3590n8817</t>
    <phoneticPr fontId="4"/>
  </si>
  <si>
    <t>07-0167-8199-5310-2000-0000-0018</t>
    <phoneticPr fontId="4"/>
  </si>
  <si>
    <t>m1680x7513</t>
    <phoneticPr fontId="4"/>
  </si>
  <si>
    <t>07-0158-9318-2810-2000-0000-0010</t>
    <phoneticPr fontId="4"/>
  </si>
  <si>
    <t>b3590w8218</t>
    <phoneticPr fontId="4"/>
  </si>
  <si>
    <t>07-0130-5100-3210-2000-0000-0016</t>
    <phoneticPr fontId="4"/>
  </si>
  <si>
    <t>a1350n0312</t>
    <phoneticPr fontId="4"/>
  </si>
  <si>
    <t>07-0130-5049-4010-2000-0000-0015</t>
    <phoneticPr fontId="4"/>
  </si>
  <si>
    <t>e0350x0410</t>
    <phoneticPr fontId="4"/>
  </si>
  <si>
    <t>07-0146-0790-8510-2000-0000-0013</t>
    <phoneticPr fontId="4"/>
  </si>
  <si>
    <t>m7400n6815</t>
    <phoneticPr fontId="4"/>
  </si>
  <si>
    <t>07-0156-2262-7610-2000-0000-0012</t>
    <phoneticPr fontId="4"/>
  </si>
  <si>
    <t>g2520q6716</t>
    <phoneticPr fontId="4"/>
  </si>
  <si>
    <t>07-0146-0824-9610-2000-0000-0019</t>
    <phoneticPr fontId="4"/>
  </si>
  <si>
    <t>c8400s6916</t>
    <phoneticPr fontId="4"/>
  </si>
  <si>
    <t>07-0167-8202-7410-2000-0000-0012</t>
    <phoneticPr fontId="4"/>
  </si>
  <si>
    <t>a2680q7714</t>
    <phoneticPr fontId="4"/>
  </si>
  <si>
    <t>07-0171-1445-9810-2000-0000-0013</t>
    <phoneticPr fontId="4"/>
  </si>
  <si>
    <t>e4710t1918</t>
    <phoneticPr fontId="4"/>
  </si>
  <si>
    <t>07-0171-1446-0010-2000-0000-0019</t>
    <phoneticPr fontId="4"/>
  </si>
  <si>
    <t>e4710u1010</t>
    <phoneticPr fontId="4"/>
  </si>
  <si>
    <t>07-0167-8207-6310-2000-0000-0013</t>
    <phoneticPr fontId="4"/>
  </si>
  <si>
    <t>a2680v7613</t>
    <phoneticPr fontId="4"/>
  </si>
  <si>
    <t>07-0167-8209-4610-2000-0000-0018</t>
    <phoneticPr fontId="4"/>
  </si>
  <si>
    <t>a2680x7416</t>
    <phoneticPr fontId="4"/>
  </si>
  <si>
    <t>07-0167-8209-5410-2000-0000-0013</t>
    <phoneticPr fontId="4"/>
  </si>
  <si>
    <t>a2680x7514</t>
    <phoneticPr fontId="4"/>
  </si>
  <si>
    <t>07-0185-5051-3110-2000-0000-0012</t>
    <phoneticPr fontId="4"/>
  </si>
  <si>
    <t>f0850p5311</t>
    <phoneticPr fontId="4"/>
  </si>
  <si>
    <t>07-0146-0824-5810-2000-0000-0011</t>
    <phoneticPr fontId="4"/>
  </si>
  <si>
    <t>f8400v6111</t>
    <phoneticPr fontId="4"/>
  </si>
  <si>
    <t>07-0146-0827-1710-2000-0000-0011</t>
    <phoneticPr fontId="4"/>
  </si>
  <si>
    <t>c8400v6117</t>
    <phoneticPr fontId="4"/>
  </si>
  <si>
    <t>07-0134-1593-0710-2000-0000-0010</t>
    <phoneticPr fontId="4"/>
  </si>
  <si>
    <t>m5310r4017</t>
    <phoneticPr fontId="4"/>
  </si>
  <si>
    <t>07-0111-1075-2910-2000-0000-0016</t>
    <phoneticPr fontId="4"/>
  </si>
  <si>
    <t>h0110t1219</t>
    <phoneticPr fontId="4"/>
  </si>
  <si>
    <t>07-0111-1075-3210-2000-0000-0016</t>
    <phoneticPr fontId="4"/>
  </si>
  <si>
    <t>h0110t1312</t>
    <phoneticPr fontId="4"/>
  </si>
  <si>
    <t>07-0146-0829-2510-2000-0000-0014</t>
    <phoneticPr fontId="4"/>
  </si>
  <si>
    <t>c8400x6215</t>
    <phoneticPr fontId="4"/>
  </si>
  <si>
    <t>07-0130-5102-0210-2000-0000-0011</t>
    <phoneticPr fontId="4"/>
  </si>
  <si>
    <t>a1350q0012</t>
    <phoneticPr fontId="4"/>
  </si>
  <si>
    <t>07-0167-8222-6410-2000-0000-0015</t>
    <phoneticPr fontId="4"/>
  </si>
  <si>
    <t>c2680q7614</t>
    <phoneticPr fontId="4"/>
  </si>
  <si>
    <t>07-0167-8226-1810-2000-0000-0018</t>
    <phoneticPr fontId="4"/>
  </si>
  <si>
    <t>c2680u7118</t>
    <phoneticPr fontId="4"/>
  </si>
  <si>
    <t>07-0178-7827-8310-2000-0000-0016</t>
    <phoneticPr fontId="4"/>
  </si>
  <si>
    <t>c8770v8813</t>
    <phoneticPr fontId="4"/>
  </si>
  <si>
    <t>07-0167-8209-4910-2000-0000-0017</t>
    <phoneticPr fontId="4"/>
  </si>
  <si>
    <t>a2680x7419</t>
    <phoneticPr fontId="4"/>
  </si>
  <si>
    <t>07-0167-8209-5210-2000-0000-0017</t>
    <phoneticPr fontId="4"/>
  </si>
  <si>
    <t>a2680x7512</t>
    <phoneticPr fontId="4"/>
  </si>
  <si>
    <t>07-1267-8517-3310-2000-0000-0014</t>
    <phoneticPr fontId="4"/>
  </si>
  <si>
    <t>b5681v7323</t>
    <phoneticPr fontId="4"/>
  </si>
  <si>
    <t>07-0167-8215-5110-2000-0000-0015</t>
    <phoneticPr fontId="4"/>
  </si>
  <si>
    <t>b2680t7511</t>
    <phoneticPr fontId="4"/>
  </si>
  <si>
    <t>07-0178-8747-5710-2000-0000-0017</t>
    <phoneticPr fontId="4"/>
  </si>
  <si>
    <t>e7780v8517</t>
    <phoneticPr fontId="4"/>
  </si>
  <si>
    <t>07-0158-9322-3410-2000-0000-0012</t>
    <phoneticPr fontId="4"/>
  </si>
  <si>
    <t>c3590q8314</t>
    <phoneticPr fontId="4"/>
  </si>
  <si>
    <t>07-0158-9325-5910-2000-0000-0016</t>
    <phoneticPr fontId="4"/>
  </si>
  <si>
    <t>c3590t8519</t>
    <phoneticPr fontId="4"/>
  </si>
  <si>
    <t>07-0156-2274-5810-2000-0000-0011</t>
    <phoneticPr fontId="4"/>
  </si>
  <si>
    <t>h2520s6518</t>
    <phoneticPr fontId="4"/>
  </si>
  <si>
    <t>07-0156-2272-1310-2000-0000-0014</t>
    <phoneticPr fontId="4"/>
  </si>
  <si>
    <t>h2520q6113</t>
    <phoneticPr fontId="4"/>
  </si>
  <si>
    <t>07-0167-8221-8810-2000-0000-0010</t>
    <phoneticPr fontId="4"/>
  </si>
  <si>
    <t>c2680p7818</t>
    <phoneticPr fontId="4"/>
  </si>
  <si>
    <t>07-0146-0800-9210-2000-0000-0017</t>
    <phoneticPr fontId="4"/>
  </si>
  <si>
    <t>a8400n6912</t>
    <phoneticPr fontId="4"/>
  </si>
  <si>
    <t>07-0141-0169-6210-2000-0000-0017</t>
    <phoneticPr fontId="4"/>
  </si>
  <si>
    <t>g1400x1612</t>
    <phoneticPr fontId="4"/>
  </si>
  <si>
    <t>07-0146-0829-2410-2000-0000-0011</t>
    <phoneticPr fontId="4"/>
  </si>
  <si>
    <t>c8400x6214</t>
    <phoneticPr fontId="4"/>
  </si>
  <si>
    <t>07-0146-0832-1510-2000-0000-0017</t>
    <phoneticPr fontId="4"/>
  </si>
  <si>
    <t>d8400q6115</t>
    <phoneticPr fontId="4"/>
  </si>
  <si>
    <t>07-0111-1088-6510-2000-0000-0012</t>
    <phoneticPr fontId="4"/>
  </si>
  <si>
    <t>k0110w1615</t>
    <phoneticPr fontId="4"/>
  </si>
  <si>
    <t>07-0111-1081-1010-2000-0000-0019</t>
    <phoneticPr fontId="4"/>
  </si>
  <si>
    <t>k0110p1110</t>
    <phoneticPr fontId="4"/>
  </si>
  <si>
    <t>07-0111-1083-2310-2000-0000-0017</t>
    <phoneticPr fontId="4"/>
  </si>
  <si>
    <t>k0110r1213</t>
    <phoneticPr fontId="4"/>
  </si>
  <si>
    <t>07-0141-0255-9510-2000-0000-0011</t>
    <phoneticPr fontId="4"/>
  </si>
  <si>
    <t>f2400t1915</t>
    <phoneticPr fontId="4"/>
  </si>
  <si>
    <t>07-0156-2287-6610-2000-0000-0010</t>
    <phoneticPr fontId="4"/>
  </si>
  <si>
    <t>k2520v6616</t>
    <phoneticPr fontId="4"/>
  </si>
  <si>
    <t>07-0156-2279-8810-2000-0000-0019</t>
    <phoneticPr fontId="4"/>
  </si>
  <si>
    <t>h2520x6818</t>
    <phoneticPr fontId="4"/>
  </si>
  <si>
    <t>07-0156-2279-8710-2000-0000-0016</t>
    <phoneticPr fontId="4"/>
  </si>
  <si>
    <t>h2520x6817</t>
    <phoneticPr fontId="4"/>
  </si>
  <si>
    <t>07-0158-9329-3910-2000-0000-0010</t>
    <phoneticPr fontId="4"/>
  </si>
  <si>
    <t>c3590x8319</t>
    <phoneticPr fontId="4"/>
  </si>
  <si>
    <t>07-1267-8431-3210-2000-0000-0016</t>
    <phoneticPr fontId="4"/>
  </si>
  <si>
    <t>d4681p7322</t>
    <phoneticPr fontId="4"/>
  </si>
  <si>
    <t>07-0158-9326-9910-2000-0000-0019</t>
    <phoneticPr fontId="4"/>
  </si>
  <si>
    <t>c3590u8919</t>
    <phoneticPr fontId="4"/>
  </si>
  <si>
    <t>07-0158-9328-3110-2000-0000-0017</t>
    <phoneticPr fontId="4"/>
  </si>
  <si>
    <t>c3590w8311</t>
    <phoneticPr fontId="4"/>
  </si>
  <si>
    <t>07-0158-9327-0410-2000-0000-0014</t>
    <phoneticPr fontId="4"/>
  </si>
  <si>
    <t>c3590v8014</t>
    <phoneticPr fontId="4"/>
  </si>
  <si>
    <t>07-0165-0878-4110-2000-0000-0017</t>
    <phoneticPr fontId="4"/>
  </si>
  <si>
    <t>h8600w5411</t>
    <phoneticPr fontId="4"/>
  </si>
  <si>
    <t>07-0167-8221-4010-2000-0000-0012</t>
    <phoneticPr fontId="4"/>
  </si>
  <si>
    <t>指定ルール</t>
    <rPh sb="0" eb="2">
      <t>シテイ</t>
    </rPh>
    <phoneticPr fontId="4"/>
  </si>
  <si>
    <t>07-0158-9323-6010-2000-0000-0012</t>
    <phoneticPr fontId="4"/>
  </si>
  <si>
    <t>c3590r8610</t>
    <phoneticPr fontId="4"/>
  </si>
  <si>
    <t>07-0158-9323-6110-2000-0000-0015</t>
    <phoneticPr fontId="4"/>
  </si>
  <si>
    <t>c3590r8611</t>
    <phoneticPr fontId="4"/>
  </si>
  <si>
    <t>07-0158-9323-6310-2000-0000-0011</t>
    <phoneticPr fontId="4"/>
  </si>
  <si>
    <t>c3590r8613</t>
    <phoneticPr fontId="4"/>
  </si>
  <si>
    <t>07-0158-9323-6410-2000-0000-0014</t>
    <phoneticPr fontId="4"/>
  </si>
  <si>
    <t>07-0158-9323-5910-2000-0000-0018</t>
    <phoneticPr fontId="4"/>
  </si>
  <si>
    <t>c3590r8519</t>
    <phoneticPr fontId="4"/>
  </si>
  <si>
    <t>07-0171-1463-6010-2000-0000-0012</t>
    <phoneticPr fontId="4"/>
  </si>
  <si>
    <t>g4710r1610</t>
    <phoneticPr fontId="4"/>
  </si>
  <si>
    <t>07-0167-8225-3910-2000-0000-0014</t>
    <phoneticPr fontId="4"/>
  </si>
  <si>
    <t>c2680t7319</t>
    <phoneticPr fontId="4"/>
  </si>
  <si>
    <t>07-0185-5068-9810-2000-0000-0019</t>
    <phoneticPr fontId="4"/>
  </si>
  <si>
    <t>g0850w5918</t>
    <phoneticPr fontId="4"/>
  </si>
  <si>
    <t>c3590r8614</t>
    <phoneticPr fontId="4"/>
  </si>
  <si>
    <t>07-0111-1092-4710-2000-0000-0019</t>
    <phoneticPr fontId="4"/>
  </si>
  <si>
    <t>m0110q1417</t>
    <phoneticPr fontId="4"/>
  </si>
  <si>
    <t>07-0111-1087-4210-2000-0000-0012</t>
    <phoneticPr fontId="4"/>
  </si>
  <si>
    <t>k0110v1412</t>
    <phoneticPr fontId="4"/>
  </si>
  <si>
    <t>07-0141-0569-2810-2000-0000-0011</t>
    <phoneticPr fontId="4"/>
  </si>
  <si>
    <t>g5400x1218</t>
    <phoneticPr fontId="4"/>
  </si>
  <si>
    <t>07-0146-0830-1510-2000-0000-0019</t>
    <phoneticPr fontId="4"/>
  </si>
  <si>
    <t>d8400n6115</t>
    <phoneticPr fontId="4"/>
  </si>
  <si>
    <t>07-0146-0843-0410-2000-0000-0019</t>
    <phoneticPr fontId="4"/>
  </si>
  <si>
    <t>e8400r6014</t>
    <phoneticPr fontId="4"/>
  </si>
  <si>
    <t>07-0146-0893-9510-2000-0000-0016</t>
    <phoneticPr fontId="4"/>
  </si>
  <si>
    <t>m8400r6915</t>
    <phoneticPr fontId="4"/>
  </si>
  <si>
    <t>07-0134-1607-7510-2000-0000-0019</t>
    <phoneticPr fontId="4"/>
  </si>
  <si>
    <t>a6310v4715</t>
    <phoneticPr fontId="4"/>
  </si>
  <si>
    <t>07-0156-2287-0310-2000-0000-0015</t>
    <phoneticPr fontId="4"/>
  </si>
  <si>
    <t>k2520v6013</t>
    <phoneticPr fontId="4"/>
  </si>
  <si>
    <t>07-0158-9334-8010-2000-0000-0010</t>
    <phoneticPr fontId="4"/>
  </si>
  <si>
    <t>d3590s8810</t>
    <phoneticPr fontId="4"/>
  </si>
  <si>
    <t>07-0127-5002-1410-2000-0000-0011</t>
    <phoneticPr fontId="4"/>
  </si>
  <si>
    <t>a0250q7114</t>
    <phoneticPr fontId="4"/>
  </si>
  <si>
    <t>07-0167-8238-0410-2000-0000-0010</t>
    <phoneticPr fontId="4"/>
  </si>
  <si>
    <t>d2680w7014</t>
    <phoneticPr fontId="4"/>
  </si>
  <si>
    <t>07-0185-5070-8110-2000-0000-0012</t>
    <phoneticPr fontId="4"/>
  </si>
  <si>
    <t>h0850n5811</t>
    <phoneticPr fontId="4"/>
  </si>
  <si>
    <t>07-0185-5070-8310-2000-0000-0018</t>
    <phoneticPr fontId="4"/>
  </si>
  <si>
    <t>h0850n5813</t>
    <phoneticPr fontId="4"/>
  </si>
  <si>
    <t>07-0158-9335-2510-2000-0000-0018</t>
    <phoneticPr fontId="4"/>
  </si>
  <si>
    <t>d3590t8215</t>
    <phoneticPr fontId="4"/>
  </si>
  <si>
    <t>07-0165-0883-9310-2000-0000-0010</t>
    <phoneticPr fontId="4"/>
  </si>
  <si>
    <t>07-0171-1461-0010-2000-0000-0018</t>
    <phoneticPr fontId="4"/>
  </si>
  <si>
    <t>g4710p1010</t>
    <phoneticPr fontId="4"/>
  </si>
  <si>
    <t>07-1267-8376-0610-2000-0000-0013</t>
    <phoneticPr fontId="4"/>
  </si>
  <si>
    <t>h3681u7026</t>
    <phoneticPr fontId="4"/>
  </si>
  <si>
    <t>07-0171-1477-0010-2000-0000-0019</t>
    <phoneticPr fontId="4"/>
  </si>
  <si>
    <t>h4710v1010</t>
    <phoneticPr fontId="4"/>
  </si>
  <si>
    <t>07-0171-1477-0110-2000-0000-0012</t>
    <phoneticPr fontId="4"/>
  </si>
  <si>
    <t>h4710v1011</t>
    <phoneticPr fontId="4"/>
  </si>
  <si>
    <t>07-0171-1476-9810-2000-0000-0013</t>
    <phoneticPr fontId="4"/>
  </si>
  <si>
    <t>h4710u1918</t>
    <phoneticPr fontId="4"/>
  </si>
  <si>
    <t>07-0165-0878-1910-2000-0000-0018</t>
    <phoneticPr fontId="4"/>
  </si>
  <si>
    <t>h8600w5119</t>
    <phoneticPr fontId="4"/>
  </si>
  <si>
    <t>07-0167-8114-4310-2000-0000-0016</t>
    <phoneticPr fontId="4"/>
  </si>
  <si>
    <t>b1680s7413</t>
    <phoneticPr fontId="4"/>
  </si>
  <si>
    <t>07-0158-9334-3010-2000-0000-0015</t>
    <phoneticPr fontId="4"/>
  </si>
  <si>
    <t>d3590s8310</t>
    <phoneticPr fontId="4"/>
  </si>
  <si>
    <t>07-0158-9334-3110-2000-0000-0018</t>
    <phoneticPr fontId="4"/>
  </si>
  <si>
    <t>d3590s8311</t>
    <phoneticPr fontId="4"/>
  </si>
  <si>
    <t>07-1265-0807-4010-2000-0000-0018</t>
    <phoneticPr fontId="4"/>
  </si>
  <si>
    <t>a8601v5420</t>
    <phoneticPr fontId="4"/>
  </si>
  <si>
    <t>07-0141-0270-8310-2000-0000-0013</t>
    <phoneticPr fontId="4"/>
  </si>
  <si>
    <t>h2400n1813</t>
    <phoneticPr fontId="4"/>
  </si>
  <si>
    <t>07-0158-9321-0010-2000-0000-0018</t>
    <phoneticPr fontId="4"/>
  </si>
  <si>
    <t>c3590p8010</t>
    <phoneticPr fontId="4"/>
  </si>
  <si>
    <t>07-0156-2530-7410-2000-0000-0012</t>
    <phoneticPr fontId="4"/>
  </si>
  <si>
    <t>d5520n6714</t>
    <phoneticPr fontId="4"/>
  </si>
  <si>
    <t>07-0156-2530-6510-2000-0000-0014</t>
    <phoneticPr fontId="4"/>
  </si>
  <si>
    <t>d5520n6615</t>
    <phoneticPr fontId="4"/>
  </si>
  <si>
    <t>07-0156-2287-0210-2000-0000-0012</t>
    <phoneticPr fontId="4"/>
  </si>
  <si>
    <t>k2520v6012</t>
    <phoneticPr fontId="4"/>
  </si>
  <si>
    <t>07-0146-0847-7010-2000-0000-0010</t>
    <phoneticPr fontId="4"/>
  </si>
  <si>
    <t>e8400v6710</t>
    <phoneticPr fontId="4"/>
  </si>
  <si>
    <t>07-0158-9340-3710-2000-0000-0017</t>
    <phoneticPr fontId="4"/>
  </si>
  <si>
    <t>e3590n8317</t>
    <phoneticPr fontId="4"/>
  </si>
  <si>
    <t>07-0158-9336-1310-2000-0000-0010</t>
    <phoneticPr fontId="4"/>
  </si>
  <si>
    <t>d3590u8113</t>
    <phoneticPr fontId="4"/>
  </si>
  <si>
    <t>07-0167-8249-3210-2000-0000-0013</t>
    <phoneticPr fontId="4"/>
  </si>
  <si>
    <t>e2680x7312</t>
    <phoneticPr fontId="4"/>
  </si>
  <si>
    <t>07-0156-2324-8010-2000-0000-0010</t>
    <phoneticPr fontId="4"/>
  </si>
  <si>
    <t>c3520s6810</t>
    <phoneticPr fontId="4"/>
  </si>
  <si>
    <t>07-0165-0893-3510-2000-0000-0017</t>
    <phoneticPr fontId="4"/>
  </si>
  <si>
    <t>m8600r5315</t>
    <phoneticPr fontId="4"/>
  </si>
  <si>
    <t>07-0171-1481-7510-2000-0000-0014</t>
    <phoneticPr fontId="4"/>
  </si>
  <si>
    <t>k4710p1715</t>
    <phoneticPr fontId="4"/>
  </si>
  <si>
    <t>07-0165-0894-9110-2000-0000-0010</t>
    <phoneticPr fontId="4"/>
  </si>
  <si>
    <t>m8600s5911</t>
    <phoneticPr fontId="4"/>
  </si>
  <si>
    <t>07-0165-0893-4010-2000-0000-0013</t>
    <phoneticPr fontId="4"/>
  </si>
  <si>
    <t>m8600r5410</t>
    <phoneticPr fontId="4"/>
  </si>
  <si>
    <t>07-0165-0893-3910-2000-0000-0019</t>
    <phoneticPr fontId="4"/>
  </si>
  <si>
    <t>m8600r5319</t>
    <phoneticPr fontId="4"/>
  </si>
  <si>
    <t>07-0165-0894-8910-2000-0000-0013</t>
    <phoneticPr fontId="4"/>
  </si>
  <si>
    <t>m8600s5819</t>
    <phoneticPr fontId="4"/>
  </si>
  <si>
    <t>07-0156-2288-2510-2000-0000-0012</t>
    <phoneticPr fontId="4"/>
  </si>
  <si>
    <t>k2520w6215</t>
    <phoneticPr fontId="4"/>
  </si>
  <si>
    <t>07-0156-2289-4510-2000-0000-0013</t>
    <phoneticPr fontId="4"/>
  </si>
  <si>
    <t>k2520x6415</t>
    <phoneticPr fontId="4"/>
  </si>
  <si>
    <t>07-0156-2289-4610-2000-0000-0016</t>
    <phoneticPr fontId="4"/>
  </si>
  <si>
    <t>k2520x6416</t>
    <phoneticPr fontId="4"/>
  </si>
  <si>
    <t>07-0165-0885-7310-2000-0000-0016</t>
    <phoneticPr fontId="4"/>
  </si>
  <si>
    <t>k8600t5713</t>
    <phoneticPr fontId="4"/>
  </si>
  <si>
    <t>07-0167-8247-7010-2000-0000-0013</t>
    <phoneticPr fontId="4"/>
  </si>
  <si>
    <t>e2680v7710</t>
    <phoneticPr fontId="4"/>
  </si>
  <si>
    <t>07-0167-8225-7510-2000-0000-0016</t>
    <phoneticPr fontId="4"/>
  </si>
  <si>
    <t>c2680t7715</t>
    <phoneticPr fontId="4"/>
  </si>
  <si>
    <t>07-0167-8225-7410-2000-0000-0013</t>
    <phoneticPr fontId="4"/>
  </si>
  <si>
    <t>c2680t7714</t>
    <phoneticPr fontId="4"/>
  </si>
  <si>
    <t>07-0167-8190-4010-2000-0000-0017</t>
    <phoneticPr fontId="4"/>
  </si>
  <si>
    <t>m1680n7410</t>
    <phoneticPr fontId="4"/>
  </si>
  <si>
    <t>07-0171-1460-6810-2000-0000-0019</t>
    <phoneticPr fontId="4"/>
  </si>
  <si>
    <t>g4710n1618</t>
    <phoneticPr fontId="4"/>
  </si>
  <si>
    <t>07-0178-7898-6810-2000-0000-0017</t>
    <phoneticPr fontId="4"/>
  </si>
  <si>
    <t>m8770w8618</t>
    <phoneticPr fontId="4"/>
  </si>
  <si>
    <t>07-0158-9340-0810-2000-0000-0017</t>
    <phoneticPr fontId="4"/>
  </si>
  <si>
    <t>e3590n8018</t>
    <phoneticPr fontId="4"/>
  </si>
  <si>
    <t>07-0158-9322-6010-2000-0000-0013</t>
    <phoneticPr fontId="4"/>
  </si>
  <si>
    <t>c3590q8610</t>
    <phoneticPr fontId="4"/>
  </si>
  <si>
    <t>07-0158-9340-3610-2000-0000-0014</t>
    <phoneticPr fontId="4"/>
  </si>
  <si>
    <t>e3590n8316</t>
    <phoneticPr fontId="4"/>
  </si>
  <si>
    <t>07-0111-1105-9810-2000-0000-0016</t>
    <phoneticPr fontId="4"/>
  </si>
  <si>
    <t>a1110t1918</t>
    <phoneticPr fontId="4"/>
  </si>
  <si>
    <t>07-0146-0854-8310-2000-0000-0010</t>
    <phoneticPr fontId="4"/>
  </si>
  <si>
    <t>f8400s6813</t>
    <phoneticPr fontId="4"/>
  </si>
  <si>
    <t>07-0134-1699-1410-2000-0000-0011</t>
    <phoneticPr fontId="4"/>
  </si>
  <si>
    <t>m6310x4114</t>
    <phoneticPr fontId="4"/>
  </si>
  <si>
    <t>07-0141-0288-6410-2000-0000-0013</t>
    <phoneticPr fontId="4"/>
  </si>
  <si>
    <t>k2400w1614</t>
    <phoneticPr fontId="4"/>
  </si>
  <si>
    <t>07-0158-9341-5810-2000-0000-0011</t>
    <phoneticPr fontId="4"/>
  </si>
  <si>
    <t>e3590p8518</t>
    <phoneticPr fontId="4"/>
  </si>
  <si>
    <t>07-0156-2300-7410-2000-0000-0011</t>
    <phoneticPr fontId="4"/>
  </si>
  <si>
    <t>a3520n6714</t>
    <phoneticPr fontId="4"/>
  </si>
  <si>
    <t>07-0156-2300-6310-2000-0000-0017</t>
    <phoneticPr fontId="4"/>
  </si>
  <si>
    <t>a3520n6613</t>
    <phoneticPr fontId="4"/>
  </si>
  <si>
    <t>07-0156-2300-8210-2000-0000-0016</t>
    <phoneticPr fontId="4"/>
  </si>
  <si>
    <t>a3520n6812</t>
    <phoneticPr fontId="4"/>
  </si>
  <si>
    <t>07-0146-0852-6410-2000-0000-0013</t>
    <phoneticPr fontId="4"/>
  </si>
  <si>
    <t>f8400q6614</t>
    <phoneticPr fontId="4"/>
  </si>
  <si>
    <t>07-0171-1502-6810-2000-0000-0010</t>
    <phoneticPr fontId="4"/>
  </si>
  <si>
    <t>a5710q1618</t>
    <phoneticPr fontId="4"/>
  </si>
  <si>
    <t>07-0171-1500-5510-2000-0000-0012</t>
    <phoneticPr fontId="4"/>
  </si>
  <si>
    <t>a5710n1515</t>
    <phoneticPr fontId="4"/>
  </si>
  <si>
    <t>07-0185-5076-4410-2000-0000-0011</t>
    <phoneticPr fontId="4"/>
  </si>
  <si>
    <t>h0850u5414</t>
    <phoneticPr fontId="4"/>
  </si>
  <si>
    <t>07-0171-1484-9610-2000-0000-0016</t>
    <phoneticPr fontId="4"/>
  </si>
  <si>
    <t>k4710s1916</t>
    <phoneticPr fontId="4"/>
  </si>
  <si>
    <t>07-0158-9340-5510-2000-0000-0013</t>
    <phoneticPr fontId="4"/>
  </si>
  <si>
    <t>e3590n8515</t>
    <phoneticPr fontId="4"/>
  </si>
  <si>
    <t>07-0165-0841-4810-2000-0000-0014</t>
    <phoneticPr fontId="4"/>
  </si>
  <si>
    <t>e8600p5418</t>
    <phoneticPr fontId="4"/>
  </si>
  <si>
    <t>07-0167-8256-7610-2000-0000-0019</t>
    <phoneticPr fontId="4"/>
  </si>
  <si>
    <t>f2680u7716</t>
    <phoneticPr fontId="4"/>
  </si>
  <si>
    <t>07-0167-8218-5510-2000-0000-0014</t>
    <phoneticPr fontId="4"/>
  </si>
  <si>
    <t>b2680w7515</t>
    <phoneticPr fontId="4"/>
  </si>
  <si>
    <t>07-0178-8771-5510-2000-0000-0018</t>
    <phoneticPr fontId="4"/>
  </si>
  <si>
    <t>h7780p8515</t>
    <phoneticPr fontId="4"/>
  </si>
  <si>
    <t>07-0167-8255-7310-2000-0000-0011</t>
    <phoneticPr fontId="4"/>
  </si>
  <si>
    <t>f2680t7713</t>
    <phoneticPr fontId="4"/>
  </si>
  <si>
    <t>07-0171-1493-5410-2000-0000-0014</t>
    <phoneticPr fontId="4"/>
  </si>
  <si>
    <t>m4710r1514</t>
    <phoneticPr fontId="4"/>
  </si>
  <si>
    <t>07-0178-8775-4710-2000-0000-0019</t>
    <phoneticPr fontId="4"/>
  </si>
  <si>
    <t>h7780t8417</t>
    <phoneticPr fontId="4"/>
  </si>
  <si>
    <t>07-0158-9345-9810-2000-0000-0011</t>
    <phoneticPr fontId="4"/>
  </si>
  <si>
    <t>e3590t8918</t>
    <phoneticPr fontId="4"/>
  </si>
  <si>
    <t>07-0167-8256-7410-2000-0000-0013</t>
    <phoneticPr fontId="4"/>
  </si>
  <si>
    <t>f2680u7714</t>
    <phoneticPr fontId="4"/>
  </si>
  <si>
    <t>07-0158-9352-4410-2000-0000-0014</t>
    <phoneticPr fontId="4"/>
  </si>
  <si>
    <t>f3590q8414</t>
    <phoneticPr fontId="4"/>
  </si>
  <si>
    <t>07-0167-8210-9010-2000-0000-0011</t>
    <phoneticPr fontId="4"/>
  </si>
  <si>
    <t>b2680n7910</t>
    <phoneticPr fontId="4"/>
  </si>
  <si>
    <t>07-0167-8259-7010-2000-0000-0018</t>
    <phoneticPr fontId="4"/>
  </si>
  <si>
    <t>f2680x7710</t>
    <phoneticPr fontId="4"/>
  </si>
  <si>
    <t>07-0178-8772-4410-2000-0000-0013</t>
    <phoneticPr fontId="4"/>
  </si>
  <si>
    <t>h7780q8414</t>
    <phoneticPr fontId="4"/>
  </si>
  <si>
    <t>07-0158-9346-0010-2000-0000-0017</t>
    <phoneticPr fontId="4"/>
  </si>
  <si>
    <t>e3590u8010</t>
    <phoneticPr fontId="4"/>
  </si>
  <si>
    <t>07-0111-1101-6010-2000-0000-0013</t>
    <phoneticPr fontId="4"/>
  </si>
  <si>
    <t>a1110p1610</t>
    <phoneticPr fontId="4"/>
  </si>
  <si>
    <t>07-0146-0856-0810-2000-0000-0015</t>
    <phoneticPr fontId="4"/>
  </si>
  <si>
    <t>f8400u6018</t>
    <phoneticPr fontId="4"/>
  </si>
  <si>
    <t>07-0146-0856-0510-2000-0000-0016</t>
    <phoneticPr fontId="4"/>
  </si>
  <si>
    <t>f8400u6015</t>
    <phoneticPr fontId="4"/>
  </si>
  <si>
    <t>07-0156-2285-3210-2000-0000-0017</t>
    <phoneticPr fontId="4"/>
  </si>
  <si>
    <t>k2520t6312</t>
    <phoneticPr fontId="4"/>
  </si>
  <si>
    <t>07-0146-0790-6010-2000-0000-0016</t>
    <phoneticPr fontId="4"/>
  </si>
  <si>
    <t>m7400n6610</t>
    <phoneticPr fontId="4"/>
  </si>
  <si>
    <t>07-0167-8265-1410-2000-0000-0015</t>
    <phoneticPr fontId="4"/>
  </si>
  <si>
    <t>g2680t7114</t>
    <phoneticPr fontId="4"/>
  </si>
  <si>
    <t>07-0167-8265-1310-2000-0000-0012</t>
    <phoneticPr fontId="4"/>
  </si>
  <si>
    <t>g2680t7113</t>
    <phoneticPr fontId="4"/>
  </si>
  <si>
    <t>07-0171-1498-8210-2000-0000-0016</t>
    <phoneticPr fontId="4"/>
  </si>
  <si>
    <t>m4710w1812</t>
    <phoneticPr fontId="4"/>
  </si>
  <si>
    <t>07-0167-8207-7710-2000-0000-0016</t>
    <phoneticPr fontId="4"/>
  </si>
  <si>
    <t>a2680v7717</t>
    <phoneticPr fontId="4"/>
  </si>
  <si>
    <t>07-0167-8265-1810-2000-0000-0017</t>
    <phoneticPr fontId="4"/>
  </si>
  <si>
    <t>g2680t7118</t>
    <phoneticPr fontId="4"/>
  </si>
  <si>
    <t>07-0167-8265-1610-2000-0000-0011</t>
    <phoneticPr fontId="4"/>
  </si>
  <si>
    <t>g2680t7116</t>
    <phoneticPr fontId="4"/>
  </si>
  <si>
    <t>07-0171-1499-9310-2000-0000-0019</t>
    <phoneticPr fontId="4"/>
  </si>
  <si>
    <t>m4710x1913</t>
    <phoneticPr fontId="4"/>
  </si>
  <si>
    <t>07-0167-8267-2610-2000-0000-0010</t>
    <phoneticPr fontId="4"/>
  </si>
  <si>
    <t>g2680v7216</t>
    <phoneticPr fontId="4"/>
  </si>
  <si>
    <t>07-0167-8265-2410-2000-0000-0016</t>
    <phoneticPr fontId="4"/>
  </si>
  <si>
    <t>g2680t7214</t>
    <phoneticPr fontId="4"/>
  </si>
  <si>
    <t>07-0167-8250-3610-2000-0000-0011</t>
    <phoneticPr fontId="4"/>
  </si>
  <si>
    <t>f2680n7316</t>
    <phoneticPr fontId="4"/>
  </si>
  <si>
    <t>07-0167-8250-5210-2000-0000-0011</t>
    <phoneticPr fontId="4"/>
  </si>
  <si>
    <t>f2680n7512</t>
    <phoneticPr fontId="4"/>
  </si>
  <si>
    <t>07-0171-1459-7710-2000-0000-0011</t>
    <phoneticPr fontId="4"/>
  </si>
  <si>
    <t>f4710x1717</t>
    <phoneticPr fontId="4"/>
  </si>
  <si>
    <t>07-0158-9347-2610-2000-0000-0016</t>
    <phoneticPr fontId="4"/>
  </si>
  <si>
    <t>e3590v8216</t>
    <phoneticPr fontId="4"/>
  </si>
  <si>
    <t>07-0134-1633-4310-2000-0000-0015</t>
    <phoneticPr fontId="4"/>
  </si>
  <si>
    <t>d6310r4413</t>
    <phoneticPr fontId="4"/>
  </si>
  <si>
    <t>07-0130-5119-4310-2000-0000-0018</t>
    <phoneticPr fontId="4"/>
  </si>
  <si>
    <t>b1350x0413</t>
    <phoneticPr fontId="4"/>
  </si>
  <si>
    <t>07-0134-1640-1010-2000-0000-0013</t>
    <phoneticPr fontId="4"/>
  </si>
  <si>
    <t>e6310n4110</t>
    <phoneticPr fontId="4"/>
  </si>
  <si>
    <t>07-0167-8217-0110-2000-0000-0018</t>
    <phoneticPr fontId="4"/>
  </si>
  <si>
    <t>b2680v7011</t>
    <phoneticPr fontId="4"/>
  </si>
  <si>
    <t>07-0167-8216-9910-2000-0000-0012</t>
    <phoneticPr fontId="4"/>
  </si>
  <si>
    <t>b2680u7919</t>
    <phoneticPr fontId="4"/>
  </si>
  <si>
    <t>07-0158-9331-2710-2000-0000-0018</t>
    <phoneticPr fontId="4"/>
  </si>
  <si>
    <t>d3590p8217</t>
    <phoneticPr fontId="4"/>
  </si>
  <si>
    <t>07-0167-8263-9110-2000-0000-0016</t>
    <phoneticPr fontId="4"/>
  </si>
  <si>
    <t>g2680r7911</t>
    <phoneticPr fontId="4"/>
  </si>
  <si>
    <t>07-0171-1499-9210-2000-0000-0016</t>
    <phoneticPr fontId="4"/>
  </si>
  <si>
    <t>m4710x1912</t>
    <phoneticPr fontId="4"/>
  </si>
  <si>
    <t>07-0158-9335-8110-2000-0000-0012</t>
    <phoneticPr fontId="4"/>
  </si>
  <si>
    <t>d3590t8811</t>
    <phoneticPr fontId="4"/>
  </si>
  <si>
    <t>07-0158-9348-9810-2000-0000-0018</t>
    <phoneticPr fontId="4"/>
  </si>
  <si>
    <t>e3590w8918</t>
    <phoneticPr fontId="4"/>
  </si>
  <si>
    <t>07-0158-9334-9910-2000-0000-0018</t>
    <phoneticPr fontId="4"/>
  </si>
  <si>
    <t>d3590s8919</t>
    <phoneticPr fontId="4"/>
  </si>
  <si>
    <t>07-0158-9333-5010-2000-0000-0018</t>
    <phoneticPr fontId="4"/>
  </si>
  <si>
    <t>d3590r8510</t>
    <phoneticPr fontId="4"/>
  </si>
  <si>
    <t>07-0171-1498-0710-2000-0000-0013</t>
    <phoneticPr fontId="4"/>
  </si>
  <si>
    <t>m4710w1017</t>
    <phoneticPr fontId="4"/>
  </si>
  <si>
    <t>07-0156-2267-5710-2000-0000-0018</t>
    <phoneticPr fontId="4"/>
  </si>
  <si>
    <t>g2520v6517</t>
    <phoneticPr fontId="4"/>
  </si>
  <si>
    <t>07-0167-8157-3510-2000-0000-0016</t>
    <phoneticPr fontId="4"/>
  </si>
  <si>
    <t>f1680v7315</t>
    <phoneticPr fontId="4"/>
  </si>
  <si>
    <t>07-0134-1626-9710-2000-0000-0012</t>
    <phoneticPr fontId="4"/>
  </si>
  <si>
    <t>c6310u4917</t>
    <phoneticPr fontId="4"/>
  </si>
  <si>
    <t>07-0167-8256-7310-2000-0000-0010</t>
    <phoneticPr fontId="4"/>
  </si>
  <si>
    <t>f2680u7713</t>
    <phoneticPr fontId="4"/>
  </si>
  <si>
    <t>07-0130-5084-8010-2000-0000-0012</t>
    <phoneticPr fontId="4"/>
  </si>
  <si>
    <t>k0350s0810</t>
    <phoneticPr fontId="4"/>
  </si>
  <si>
    <t>07-0158-9327-0510-2000-0000-0017</t>
    <phoneticPr fontId="4"/>
  </si>
  <si>
    <t>c3590v8015</t>
    <phoneticPr fontId="4"/>
  </si>
  <si>
    <t>07-0146-0841-0810-2000-0000-0013</t>
    <phoneticPr fontId="4"/>
  </si>
  <si>
    <t>e8400p6018</t>
    <phoneticPr fontId="4"/>
  </si>
  <si>
    <t>07-0158-9336-0910-2000-0000-0017</t>
    <phoneticPr fontId="4"/>
  </si>
  <si>
    <t>d3590u8019</t>
    <phoneticPr fontId="4"/>
  </si>
  <si>
    <t>07-0158-9336-8310-2000-0000-0017</t>
    <phoneticPr fontId="4"/>
  </si>
  <si>
    <t>d3590u8813</t>
    <phoneticPr fontId="4"/>
  </si>
  <si>
    <t>07-0156-2225-9110-2000-0000-0018</t>
    <phoneticPr fontId="4"/>
  </si>
  <si>
    <t>c2520t6911</t>
    <phoneticPr fontId="4"/>
  </si>
  <si>
    <t>07-0121-0395-5010-2000-0000-0017</t>
    <phoneticPr fontId="4"/>
  </si>
  <si>
    <t>m3200t1510</t>
    <phoneticPr fontId="4"/>
  </si>
  <si>
    <t>07-0121-0396-9210-2000-0000-0016</t>
    <phoneticPr fontId="4"/>
  </si>
  <si>
    <t>m3200u1912</t>
    <phoneticPr fontId="4"/>
  </si>
  <si>
    <t>07-0146-0874-8210-2000-0000-0011</t>
    <phoneticPr fontId="4"/>
  </si>
  <si>
    <t>h8400s6812</t>
    <phoneticPr fontId="4"/>
  </si>
  <si>
    <t>07-0178-8229-4410-2000-0000-0016</t>
    <phoneticPr fontId="4"/>
  </si>
  <si>
    <t>c2780x8414</t>
    <phoneticPr fontId="4"/>
  </si>
  <si>
    <t>07-0121-0395-4810-2000-0000-0010</t>
    <phoneticPr fontId="4"/>
  </si>
  <si>
    <t>m3200t1418</t>
    <phoneticPr fontId="4"/>
  </si>
  <si>
    <t>07-0111-1107-2310-2000-0000-0012</t>
    <phoneticPr fontId="4"/>
  </si>
  <si>
    <t>a1110v1213</t>
    <phoneticPr fontId="4"/>
  </si>
  <si>
    <t>07-0130-5089-3210-2000-0000-0018</t>
    <phoneticPr fontId="4"/>
  </si>
  <si>
    <t>k0350x0312</t>
    <phoneticPr fontId="4"/>
  </si>
  <si>
    <t>07-0167-8229-4710-2000-0000-0015</t>
    <phoneticPr fontId="4"/>
  </si>
  <si>
    <t>c2680x7417</t>
    <phoneticPr fontId="4"/>
  </si>
  <si>
    <t>07-0156-2303-3210-2000-0000-0018</t>
    <phoneticPr fontId="4"/>
  </si>
  <si>
    <t>a3520r6312</t>
    <phoneticPr fontId="4"/>
  </si>
  <si>
    <t>07-0146-1100-3110-2000-0000-0016</t>
    <phoneticPr fontId="4"/>
  </si>
  <si>
    <t>a1410n6311</t>
    <phoneticPr fontId="4"/>
  </si>
  <si>
    <t>07-0156-2328-5910-2000-0000-0010</t>
    <phoneticPr fontId="4"/>
  </si>
  <si>
    <t>c3520w6519</t>
    <phoneticPr fontId="4"/>
  </si>
  <si>
    <t>07-0146-1039-3810-2000-0000-0014</t>
    <phoneticPr fontId="4"/>
  </si>
  <si>
    <t>d0410x6318</t>
    <phoneticPr fontId="4"/>
  </si>
  <si>
    <t>07-0158-9377-4710-2000-0000-0012</t>
    <phoneticPr fontId="4"/>
  </si>
  <si>
    <t>h3590v8417</t>
    <phoneticPr fontId="4"/>
  </si>
  <si>
    <t>07-0158-9353-0010-2000-0000-0017</t>
    <phoneticPr fontId="4"/>
  </si>
  <si>
    <t>f3590r8010</t>
    <phoneticPr fontId="4"/>
  </si>
  <si>
    <t>07-0158-9353-9010-2000-0000-0016</t>
    <phoneticPr fontId="4"/>
  </si>
  <si>
    <t>f3590r8910</t>
    <phoneticPr fontId="4"/>
  </si>
  <si>
    <t>07-0141-0468-3610-2000-0000-0012</t>
    <phoneticPr fontId="4"/>
  </si>
  <si>
    <t>g4400w1316</t>
    <phoneticPr fontId="4"/>
  </si>
  <si>
    <t>07-0146-0849-8810-2000-0000-0013</t>
    <phoneticPr fontId="4"/>
  </si>
  <si>
    <t>e8400x6818</t>
    <phoneticPr fontId="4"/>
  </si>
  <si>
    <t>07-0146-0852-5910-2000-0000-0017</t>
    <phoneticPr fontId="4"/>
  </si>
  <si>
    <t>f8400q6519</t>
    <phoneticPr fontId="4"/>
  </si>
  <si>
    <t>07-0141-0563-8510-2000-0000-0014</t>
    <phoneticPr fontId="4"/>
  </si>
  <si>
    <t>g5400r1815</t>
    <phoneticPr fontId="4"/>
  </si>
  <si>
    <t>07-0158-9323-4910-2000-0000-0017</t>
    <phoneticPr fontId="4"/>
  </si>
  <si>
    <t>c3590r8419</t>
    <phoneticPr fontId="4"/>
  </si>
  <si>
    <t>07-0156-2526-1710-2000-0000-0012</t>
    <phoneticPr fontId="4"/>
  </si>
  <si>
    <t>c5520u6117</t>
    <phoneticPr fontId="4"/>
  </si>
  <si>
    <t>07-0165-0894-0610-2000-0000-0016</t>
    <phoneticPr fontId="4"/>
  </si>
  <si>
    <t>m8600s5016</t>
    <phoneticPr fontId="4"/>
  </si>
  <si>
    <t>07-0165-0894-0510-2000-0000-0013</t>
    <phoneticPr fontId="4"/>
  </si>
  <si>
    <t>m8600s5015</t>
    <phoneticPr fontId="4"/>
  </si>
  <si>
    <t>07-0158-9349-9010-2000-0000-0013</t>
    <phoneticPr fontId="4"/>
  </si>
  <si>
    <t>e3590x8910</t>
    <phoneticPr fontId="4"/>
  </si>
  <si>
    <t>07-0158-9353-4520-2000-0000-0011</t>
    <phoneticPr fontId="4"/>
  </si>
  <si>
    <t>f3590r8415</t>
    <phoneticPr fontId="4"/>
  </si>
  <si>
    <t>07-0162-3274-2810-2000-0000-0016</t>
    <phoneticPr fontId="4"/>
  </si>
  <si>
    <t>h2630s2218</t>
    <phoneticPr fontId="4"/>
  </si>
  <si>
    <t>07-0158-9349-8710-2000-0000-0013</t>
    <phoneticPr fontId="4"/>
  </si>
  <si>
    <t>e3590x8817</t>
    <phoneticPr fontId="4"/>
  </si>
  <si>
    <t>07-0167-8264-9410-2000-0000-0014</t>
    <phoneticPr fontId="4"/>
  </si>
  <si>
    <t>07-0167-8241-4620-2000-0000-0019</t>
    <phoneticPr fontId="4"/>
  </si>
  <si>
    <t>07-0134-1909-7210-2000-0000-0013</t>
    <phoneticPr fontId="4"/>
  </si>
  <si>
    <t>a9310x4712</t>
    <phoneticPr fontId="4"/>
  </si>
  <si>
    <t>07-0146-1041-9310-2000-0000-0010</t>
    <phoneticPr fontId="4"/>
  </si>
  <si>
    <t>e0410p6913</t>
    <phoneticPr fontId="4"/>
  </si>
  <si>
    <t>07-0134-1396-3610-2000-0000-0017</t>
    <phoneticPr fontId="4"/>
  </si>
  <si>
    <t>m3310u4316</t>
    <phoneticPr fontId="4"/>
  </si>
  <si>
    <t>07-0111-1287-3210-2000-0000-0020</t>
    <phoneticPr fontId="4"/>
  </si>
  <si>
    <t>k2110v1312</t>
    <phoneticPr fontId="4"/>
  </si>
  <si>
    <t>07-0158-9458-5310-2000-0000-0011</t>
    <phoneticPr fontId="4"/>
  </si>
  <si>
    <t>f4590w8513</t>
    <phoneticPr fontId="4"/>
  </si>
  <si>
    <t>07-0158-9461-5110-2000-0000-0019</t>
    <phoneticPr fontId="4"/>
  </si>
  <si>
    <t>g4590p8511</t>
    <phoneticPr fontId="4"/>
  </si>
  <si>
    <t>07-0156-2530-8510-2000-0000-0016</t>
    <phoneticPr fontId="4"/>
  </si>
  <si>
    <t>d5520n6815</t>
    <phoneticPr fontId="4"/>
  </si>
  <si>
    <t>07-0146-0818-7810-2000-0000-0012</t>
    <phoneticPr fontId="4"/>
  </si>
  <si>
    <t>b8400w6718</t>
    <phoneticPr fontId="4"/>
  </si>
  <si>
    <t>07-0156-2529-8110-2000-0000-0018</t>
    <phoneticPr fontId="4"/>
  </si>
  <si>
    <t>c5520x6811</t>
    <phoneticPr fontId="4"/>
  </si>
  <si>
    <t>07-0134-1936-3810-2000-0000-0011</t>
    <phoneticPr fontId="4"/>
  </si>
  <si>
    <t>d9310u4318</t>
    <phoneticPr fontId="4"/>
  </si>
  <si>
    <t>07-0158-9352-2410-2000-0000-0012</t>
    <phoneticPr fontId="4"/>
  </si>
  <si>
    <t>f3590q8214</t>
    <phoneticPr fontId="4"/>
  </si>
  <si>
    <t>07-0134-1933-6310-2000-0000-0012</t>
    <phoneticPr fontId="4"/>
  </si>
  <si>
    <t>d9310r4613</t>
    <phoneticPr fontId="4"/>
  </si>
  <si>
    <t>07-0134-1933-5810-2000-0000-0016</t>
    <phoneticPr fontId="4"/>
  </si>
  <si>
    <t>d9310r4518</t>
    <phoneticPr fontId="4"/>
  </si>
  <si>
    <t>07-0158-9451-3210-2000-0000-0013</t>
    <phoneticPr fontId="4"/>
  </si>
  <si>
    <t>f4590p8312</t>
    <phoneticPr fontId="4"/>
  </si>
  <si>
    <t>07-0158-9352-9910-2000-0000-0014</t>
    <phoneticPr fontId="4"/>
  </si>
  <si>
    <t>f3590q8919</t>
    <phoneticPr fontId="4"/>
  </si>
  <si>
    <t>07-0271-1285-8310-2000-0000-0012</t>
    <phoneticPr fontId="4"/>
  </si>
  <si>
    <t>k2710t1823</t>
    <phoneticPr fontId="4"/>
  </si>
  <si>
    <t>07-0167-8209-0910-2000-0000-0013</t>
    <phoneticPr fontId="4"/>
  </si>
  <si>
    <t>a2680x7019</t>
    <phoneticPr fontId="4"/>
  </si>
  <si>
    <t>07-0167-8209-4710-2000-0000-0011</t>
    <phoneticPr fontId="4"/>
  </si>
  <si>
    <t>a2680x7417</t>
    <phoneticPr fontId="4"/>
  </si>
  <si>
    <t>07-0178-8995-9510-2000-0000-0012</t>
    <phoneticPr fontId="4"/>
  </si>
  <si>
    <t>m9780t8915</t>
    <phoneticPr fontId="4"/>
  </si>
  <si>
    <t>07-0146-0828-8410-2000-0000-0018</t>
    <phoneticPr fontId="4"/>
  </si>
  <si>
    <t>c8400w6814</t>
    <phoneticPr fontId="4"/>
  </si>
  <si>
    <t>07-0167-8265-2310-2000-0000-0013</t>
    <phoneticPr fontId="4"/>
  </si>
  <si>
    <t>g2680t7213</t>
    <phoneticPr fontId="4"/>
  </si>
  <si>
    <t>07-0167-8225-4010-2000-0000-0018</t>
    <phoneticPr fontId="4"/>
  </si>
  <si>
    <t>c2680t7410</t>
    <phoneticPr fontId="4"/>
  </si>
  <si>
    <t>07-0158-9352-1810-2000-0000-0013</t>
    <phoneticPr fontId="4"/>
  </si>
  <si>
    <t>f3590q8118</t>
    <phoneticPr fontId="4"/>
  </si>
  <si>
    <t>07-0167-8228-9210-2000-0000-0016</t>
    <phoneticPr fontId="4"/>
  </si>
  <si>
    <t>c2680w7912</t>
    <phoneticPr fontId="4"/>
  </si>
  <si>
    <t>07-0162-3282-4310-2000-0000-0012</t>
    <phoneticPr fontId="4"/>
  </si>
  <si>
    <t>k2630q2413</t>
    <phoneticPr fontId="4"/>
  </si>
  <si>
    <t>07-0167-8455-5910-2000-0000-0017</t>
    <phoneticPr fontId="4"/>
  </si>
  <si>
    <t>f4680t7519</t>
    <phoneticPr fontId="4"/>
  </si>
  <si>
    <t>07-0158-9347-6510-2000-0000-0017</t>
    <phoneticPr fontId="4"/>
  </si>
  <si>
    <t>e3590v8615</t>
    <phoneticPr fontId="4"/>
  </si>
  <si>
    <t>07-0158-9341-0010-2000-0000-0012</t>
    <phoneticPr fontId="4"/>
  </si>
  <si>
    <t>e3590p8010</t>
    <phoneticPr fontId="4"/>
  </si>
  <si>
    <t>07-0130-5049-9410-2000-0000-0012</t>
    <phoneticPr fontId="4"/>
  </si>
  <si>
    <t>e0350x0914</t>
    <phoneticPr fontId="4"/>
  </si>
  <si>
    <t>07-0141-0174-7510-2000-0000-0019</t>
    <phoneticPr fontId="4"/>
  </si>
  <si>
    <t>h1400s1715</t>
    <phoneticPr fontId="4"/>
  </si>
  <si>
    <t>07-0111-1097-2110-2000-0000-0014</t>
    <phoneticPr fontId="4"/>
  </si>
  <si>
    <t>m0110v1211</t>
    <phoneticPr fontId="4"/>
  </si>
  <si>
    <t>07-0158-9352-2910-2000-0000-0017</t>
    <phoneticPr fontId="4"/>
  </si>
  <si>
    <t>f3590q8219</t>
    <phoneticPr fontId="4"/>
  </si>
  <si>
    <t>07-0156-2306-4410-2000-0000-0012</t>
    <phoneticPr fontId="4"/>
  </si>
  <si>
    <t>a3520u6414</t>
    <phoneticPr fontId="4"/>
  </si>
  <si>
    <t>07-0156-2303-3110-2000-0000-0015</t>
    <phoneticPr fontId="4"/>
  </si>
  <si>
    <t>a3520r6311</t>
    <phoneticPr fontId="4"/>
  </si>
  <si>
    <t>07-0167-8265-2210-2000-0000-0010</t>
    <phoneticPr fontId="4"/>
  </si>
  <si>
    <t>g2680t7212</t>
    <phoneticPr fontId="4"/>
  </si>
  <si>
    <t>07-0146-0857-1110-2000-0000-0014</t>
    <phoneticPr fontId="4"/>
  </si>
  <si>
    <t>c8400s6518</t>
    <phoneticPr fontId="4"/>
  </si>
  <si>
    <t>07-0167-8264-7510-2000-0000-0015</t>
    <phoneticPr fontId="4"/>
  </si>
  <si>
    <t>g2680s7715</t>
    <phoneticPr fontId="4"/>
  </si>
  <si>
    <t>07-0156-2303-3310-2000-0000-0011</t>
    <phoneticPr fontId="4"/>
  </si>
  <si>
    <t>a3520r6313</t>
    <phoneticPr fontId="4"/>
  </si>
  <si>
    <t>07-0134-1937-2610-2000-0000-0013</t>
    <phoneticPr fontId="4"/>
  </si>
  <si>
    <t>d9310v4216</t>
    <phoneticPr fontId="4"/>
  </si>
  <si>
    <t>07-0185-5149-2610-2000-0000-0016</t>
    <phoneticPr fontId="4"/>
  </si>
  <si>
    <t>07-0167-8254-9710-2000-0000-0016</t>
    <phoneticPr fontId="4"/>
  </si>
  <si>
    <t>f2680s7917</t>
    <phoneticPr fontId="4"/>
  </si>
  <si>
    <t>07-0185-5071-3110-2000-0000-0016</t>
    <phoneticPr fontId="4"/>
  </si>
  <si>
    <t>h0850p5311</t>
    <phoneticPr fontId="4"/>
  </si>
  <si>
    <t>07-0127-4846-5110-2000-0000-0017</t>
    <phoneticPr fontId="4"/>
  </si>
  <si>
    <t>e8240u7511</t>
    <phoneticPr fontId="4"/>
  </si>
  <si>
    <t>07-0170-9874-2310-2000-0000-0016</t>
    <phoneticPr fontId="4"/>
  </si>
  <si>
    <t>h8790s0213</t>
    <phoneticPr fontId="4"/>
  </si>
  <si>
    <t>07-0167-8464-3710-2000-0000-0017</t>
    <phoneticPr fontId="4"/>
  </si>
  <si>
    <t>07-0167-8464-4210-2000-0000-0013</t>
    <phoneticPr fontId="4"/>
  </si>
  <si>
    <t>07-0156-2306-4010-2000-0000-0010</t>
    <phoneticPr fontId="4"/>
  </si>
  <si>
    <t>a3520u6410</t>
    <phoneticPr fontId="4"/>
  </si>
  <si>
    <t>07-0156-2545-6910-2000-0000-0018</t>
    <phoneticPr fontId="4"/>
  </si>
  <si>
    <t>e5520t6619</t>
    <phoneticPr fontId="4"/>
  </si>
  <si>
    <t>07-0156-2545-6810-2000-0000-0015</t>
    <phoneticPr fontId="4"/>
  </si>
  <si>
    <t>e5520t6618</t>
    <phoneticPr fontId="4"/>
  </si>
  <si>
    <t>07-0158-9353-5110-2000-0000-0015</t>
    <phoneticPr fontId="4"/>
  </si>
  <si>
    <t>f3590r8511</t>
    <phoneticPr fontId="4"/>
  </si>
  <si>
    <t>07-0156-2304-3010-2000-0000-0011</t>
    <phoneticPr fontId="4"/>
  </si>
  <si>
    <t>a3520s6310</t>
    <phoneticPr fontId="4"/>
  </si>
  <si>
    <t>07-0156-2302-9410-2000-0000-0011</t>
    <phoneticPr fontId="4"/>
  </si>
  <si>
    <t>a3520q6914</t>
    <phoneticPr fontId="4"/>
  </si>
  <si>
    <t>07-0141-0619-2110-2000-0000-0010</t>
    <phoneticPr fontId="4"/>
  </si>
  <si>
    <t>b6400x1211</t>
    <phoneticPr fontId="4"/>
  </si>
  <si>
    <t>07-0146-1062-6910-2000-0000-0018</t>
    <phoneticPr fontId="4"/>
  </si>
  <si>
    <t>g0410q6619</t>
    <phoneticPr fontId="4"/>
  </si>
  <si>
    <t>07-0156-2548-9110-2000-0000-0014</t>
    <phoneticPr fontId="4"/>
  </si>
  <si>
    <t>e5520w6911</t>
    <phoneticPr fontId="4"/>
  </si>
  <si>
    <t>07-0167-8480-1510-2000-0000-0017</t>
    <phoneticPr fontId="4"/>
  </si>
  <si>
    <t>07-1265-0875-3810-2000-0000-0012</t>
    <phoneticPr fontId="4"/>
  </si>
  <si>
    <t>h8601t5328</t>
    <phoneticPr fontId="4"/>
  </si>
  <si>
    <t>07-0152-8824-1210-2000-0000-0018</t>
    <phoneticPr fontId="4"/>
  </si>
  <si>
    <t>c8580s2112</t>
    <phoneticPr fontId="4"/>
  </si>
  <si>
    <t>07-0162-2768-7510-2000-0000-0013</t>
    <phoneticPr fontId="4"/>
  </si>
  <si>
    <t>g7620w2715</t>
    <phoneticPr fontId="4"/>
  </si>
  <si>
    <t>07-0167-8464-2510-2000-0000-0010</t>
    <phoneticPr fontId="4"/>
  </si>
  <si>
    <t>g4680s7215</t>
    <phoneticPr fontId="4"/>
  </si>
  <si>
    <t>07-0158-9346-5710-2000-0000-0013</t>
    <phoneticPr fontId="4"/>
  </si>
  <si>
    <t>e3590u8517</t>
    <phoneticPr fontId="4"/>
  </si>
  <si>
    <t>07-0158-9344-0510-2000-0000-0014</t>
    <phoneticPr fontId="4"/>
  </si>
  <si>
    <t>e3590s8015</t>
    <phoneticPr fontId="4"/>
  </si>
  <si>
    <t>07-0167-8499-8610-2000-0000-0015</t>
    <phoneticPr fontId="4"/>
  </si>
  <si>
    <t>m4680x7816</t>
    <phoneticPr fontId="4"/>
  </si>
  <si>
    <t>07-1250-6823-2010-1000-0000-0019</t>
    <phoneticPr fontId="4"/>
  </si>
  <si>
    <t>c8561r0220</t>
    <phoneticPr fontId="4"/>
  </si>
  <si>
    <t>07-0156-2560-9110-2000-0000-0016</t>
    <phoneticPr fontId="4"/>
  </si>
  <si>
    <t>g5520n6911</t>
    <phoneticPr fontId="4"/>
  </si>
  <si>
    <t>07-0156-2556-4910-2000-0000-0012</t>
    <phoneticPr fontId="4"/>
  </si>
  <si>
    <t>f5520u6419</t>
    <phoneticPr fontId="4"/>
  </si>
  <si>
    <t>07-0156-2556-4410-2000-0000-0017</t>
    <phoneticPr fontId="4"/>
  </si>
  <si>
    <t>f5520u6414</t>
    <phoneticPr fontId="4"/>
  </si>
  <si>
    <t>07-1256-1783-8520-2000-0000-0012</t>
    <phoneticPr fontId="4"/>
  </si>
  <si>
    <t>k7511r6825</t>
    <phoneticPr fontId="4"/>
  </si>
  <si>
    <t>07-1255-5140-9930-2000-0000-0016</t>
    <phoneticPr fontId="4"/>
  </si>
  <si>
    <t>e1551n5929</t>
    <phoneticPr fontId="4"/>
  </si>
  <si>
    <t>07-0178-9032-5510-2000-0000-0017</t>
    <phoneticPr fontId="4"/>
  </si>
  <si>
    <t>d0790q8515</t>
    <phoneticPr fontId="4"/>
  </si>
  <si>
    <t>07-1285-2216-6040-2000-0000-0017</t>
    <phoneticPr fontId="4"/>
  </si>
  <si>
    <t>b2821u5620</t>
    <phoneticPr fontId="4"/>
  </si>
  <si>
    <t>07-1230-5083-6210-2000-0000-0019</t>
    <phoneticPr fontId="4"/>
  </si>
  <si>
    <t>k0351r0622</t>
    <phoneticPr fontId="4"/>
  </si>
  <si>
    <t>07-0145-1317-8020-2000-0000-0012</t>
    <phoneticPr fontId="4"/>
  </si>
  <si>
    <t>b3410v5810</t>
    <phoneticPr fontId="4"/>
  </si>
  <si>
    <t>07-1258-9340-8610-2000-0000-0011</t>
    <phoneticPr fontId="4"/>
  </si>
  <si>
    <t>e3591n8826</t>
    <phoneticPr fontId="4"/>
  </si>
  <si>
    <t>07-1267-8016-8320-1000-0000-0011</t>
    <phoneticPr fontId="4"/>
  </si>
  <si>
    <t>07-1285-5070-0310-2000-0000-0012</t>
    <phoneticPr fontId="4"/>
  </si>
  <si>
    <t>h0851n5023</t>
    <phoneticPr fontId="4"/>
  </si>
  <si>
    <t>b0681u7823</t>
    <phoneticPr fontId="4"/>
  </si>
  <si>
    <t>07-0164-9956-6510-2000-0000-0010</t>
    <phoneticPr fontId="4"/>
  </si>
  <si>
    <t>f9690u4615</t>
    <phoneticPr fontId="4"/>
  </si>
  <si>
    <t>07-0167-8506-6110-2000-0000-0013</t>
    <phoneticPr fontId="4"/>
  </si>
  <si>
    <t>a5680u7611</t>
    <phoneticPr fontId="4"/>
  </si>
  <si>
    <t>07-0167-8506-6610-2000-0000-0018</t>
    <phoneticPr fontId="4"/>
  </si>
  <si>
    <t>a5680u7616</t>
    <phoneticPr fontId="4"/>
  </si>
  <si>
    <t>07-0158-9483-1110-2000-0000-0017</t>
    <phoneticPr fontId="4"/>
  </si>
  <si>
    <t>k4590r8111</t>
    <phoneticPr fontId="4"/>
  </si>
  <si>
    <t>07-0171-1776-7510-2000-0000-0017</t>
    <phoneticPr fontId="4"/>
  </si>
  <si>
    <t>h7710u1715</t>
    <phoneticPr fontId="4"/>
  </si>
  <si>
    <t>07-0158-9485-9110-2000-0000-0013</t>
    <phoneticPr fontId="4"/>
  </si>
  <si>
    <t>k4590t8911</t>
    <phoneticPr fontId="4"/>
  </si>
  <si>
    <t>07-1258-9340-1810-2000-0000-0010</t>
    <phoneticPr fontId="4"/>
  </si>
  <si>
    <t>e3591n8128</t>
    <phoneticPr fontId="4"/>
  </si>
  <si>
    <t>07-1258-9340-2010-2000-0000-0017</t>
    <phoneticPr fontId="4"/>
  </si>
  <si>
    <t>e3591n8220</t>
    <phoneticPr fontId="4"/>
  </si>
  <si>
    <t>07-1221-0389-6010-2000-0000-0019</t>
    <phoneticPr fontId="4"/>
  </si>
  <si>
    <t>k3201x1620</t>
    <phoneticPr fontId="4"/>
  </si>
  <si>
    <t>07-0156-2561-0110-2000-0000-0016</t>
    <phoneticPr fontId="4"/>
  </si>
  <si>
    <t>g5520p6011</t>
    <phoneticPr fontId="4"/>
  </si>
  <si>
    <t>07-1233-0434-6720-2000-0000-0011</t>
    <phoneticPr fontId="4"/>
  </si>
  <si>
    <t>d4301s3627</t>
    <phoneticPr fontId="4"/>
  </si>
  <si>
    <t>07-0158-9268-0310-2000-0000-0013</t>
    <phoneticPr fontId="4"/>
  </si>
  <si>
    <t>g2590w8013</t>
    <phoneticPr fontId="4"/>
  </si>
  <si>
    <t>07-1245-9307-7330-2000-0000-0014</t>
    <phoneticPr fontId="4"/>
  </si>
  <si>
    <t>a3491v5723</t>
    <phoneticPr fontId="4"/>
  </si>
  <si>
    <t>07-0158-9346-2710-2000-0000-0010</t>
    <phoneticPr fontId="4"/>
  </si>
  <si>
    <t>e3590u8217</t>
    <phoneticPr fontId="4"/>
  </si>
  <si>
    <t>07-0146-0853-2210-2000-0000-0012</t>
    <phoneticPr fontId="4"/>
  </si>
  <si>
    <t>f8400r6212</t>
    <phoneticPr fontId="4"/>
  </si>
  <si>
    <t>07-1256-1339-4410-2000-0000-0019</t>
    <phoneticPr fontId="4"/>
  </si>
  <si>
    <t>d3511x6424</t>
    <phoneticPr fontId="4"/>
  </si>
  <si>
    <t>07-0111-1103-1310-2000-0000-0015</t>
    <phoneticPr fontId="4"/>
  </si>
  <si>
    <t>a1110r1113</t>
    <phoneticPr fontId="4"/>
  </si>
  <si>
    <t>07-0111-1103-6510-2000-0000-0016</t>
    <phoneticPr fontId="4"/>
  </si>
  <si>
    <t>a1110r1615</t>
    <phoneticPr fontId="4"/>
  </si>
  <si>
    <t>07-0156-2279-8510-2000-0000-0010</t>
    <phoneticPr fontId="4"/>
  </si>
  <si>
    <t>h2520x6815</t>
    <phoneticPr fontId="4"/>
  </si>
  <si>
    <t>07-0171-1772-3710-2000-0000-0013</t>
    <phoneticPr fontId="4"/>
  </si>
  <si>
    <t>h7710q1317</t>
    <phoneticPr fontId="4"/>
  </si>
  <si>
    <t>07-0171-1772-3510-2000-0000-0017</t>
    <phoneticPr fontId="4"/>
  </si>
  <si>
    <t>h7710q1315</t>
    <phoneticPr fontId="4"/>
  </si>
  <si>
    <t>07-0156-2556-8010-2000-0000-0019</t>
    <phoneticPr fontId="4"/>
  </si>
  <si>
    <t>f5520u6810</t>
    <phoneticPr fontId="4"/>
  </si>
  <si>
    <t>07-0156-2556-8210-2000-0000-0015</t>
    <phoneticPr fontId="4"/>
  </si>
  <si>
    <t>f5520u6812</t>
    <phoneticPr fontId="4"/>
  </si>
  <si>
    <t>07-0171-1769-9410-2000-0000-0016</t>
    <phoneticPr fontId="4"/>
  </si>
  <si>
    <t>g7710x1914</t>
    <phoneticPr fontId="4"/>
  </si>
  <si>
    <t>07-0158-9345-8610-2000-0000-0014</t>
    <phoneticPr fontId="4"/>
  </si>
  <si>
    <t>e3590t8816</t>
    <phoneticPr fontId="4"/>
  </si>
  <si>
    <t>07-1234-1976-1110-2000-0000-0018</t>
    <phoneticPr fontId="4"/>
  </si>
  <si>
    <t>h9311u4121</t>
    <phoneticPr fontId="4"/>
  </si>
  <si>
    <t>07-0130-5087-1210-2000-0000-0018</t>
    <phoneticPr fontId="4"/>
  </si>
  <si>
    <t>k0350v0112</t>
    <phoneticPr fontId="4"/>
  </si>
  <si>
    <t>07-0146-0817-4710-2000-0000-0017</t>
    <phoneticPr fontId="4"/>
  </si>
  <si>
    <t>b8400v6417</t>
    <phoneticPr fontId="4"/>
  </si>
  <si>
    <t>07-0167-8265-2710-2000-0000-0015</t>
    <phoneticPr fontId="4"/>
  </si>
  <si>
    <t>g2680t7217</t>
    <phoneticPr fontId="4"/>
  </si>
  <si>
    <t>07-0127-5005-6610-2000-0000-0019</t>
    <phoneticPr fontId="4"/>
  </si>
  <si>
    <t>a0250t7616</t>
    <phoneticPr fontId="4"/>
  </si>
  <si>
    <r>
      <t>サコ―㈱→</t>
    </r>
    <r>
      <rPr>
        <sz val="11"/>
        <color rgb="FFFF0000"/>
        <rFont val="游ゴシック"/>
        <family val="3"/>
        <charset val="128"/>
        <scheme val="minor"/>
      </rPr>
      <t>㈱マシンフレンド</t>
    </r>
    <phoneticPr fontId="3"/>
  </si>
  <si>
    <t>07-0158-9339-3510-2000-0000-0015</t>
    <phoneticPr fontId="4"/>
  </si>
  <si>
    <t>d3590x8315</t>
    <phoneticPr fontId="4"/>
  </si>
  <si>
    <t>07-1285-5041-1510-2000-0000-0017</t>
    <phoneticPr fontId="4"/>
  </si>
  <si>
    <t>e0851p5125</t>
    <phoneticPr fontId="4"/>
  </si>
  <si>
    <t>07-0158-9344-4610-2000-0000-0011</t>
    <phoneticPr fontId="4"/>
  </si>
  <si>
    <t>e3590s8416</t>
    <phoneticPr fontId="4"/>
  </si>
  <si>
    <t>07-0158-9347-7610-2000-0000-0011</t>
    <phoneticPr fontId="4"/>
  </si>
  <si>
    <t>e3590v8716</t>
    <phoneticPr fontId="4"/>
  </si>
  <si>
    <t>07-0158-9347-2320-2000-0000-0012</t>
    <phoneticPr fontId="4"/>
  </si>
  <si>
    <t>e3590v8213</t>
    <phoneticPr fontId="4"/>
  </si>
  <si>
    <t>07-0158-9353-4310-2000-0000-0010</t>
    <phoneticPr fontId="4"/>
  </si>
  <si>
    <t>f3590r8413</t>
    <phoneticPr fontId="4"/>
  </si>
  <si>
    <t>07-0158-9347-7410-2000-0000-0015</t>
    <phoneticPr fontId="4"/>
  </si>
  <si>
    <t>e3590v8714</t>
    <phoneticPr fontId="4"/>
  </si>
  <si>
    <t>07-0158-9342-8010-2000-0000-0019</t>
    <phoneticPr fontId="4"/>
  </si>
  <si>
    <t>e3590q8810</t>
    <phoneticPr fontId="4"/>
  </si>
  <si>
    <t>07-0171-1781-5310-2000-0000-0011</t>
    <phoneticPr fontId="4"/>
  </si>
  <si>
    <t>k7710p1513</t>
    <phoneticPr fontId="4"/>
  </si>
  <si>
    <t>07-1271-1748-5610-2000-0000-0017</t>
    <phoneticPr fontId="4"/>
  </si>
  <si>
    <t>e7711w1526</t>
    <phoneticPr fontId="4"/>
  </si>
  <si>
    <t>07-0156-2296-6610-2000-0000-0018</t>
    <phoneticPr fontId="4"/>
  </si>
  <si>
    <t>m2520u6616</t>
    <phoneticPr fontId="4"/>
  </si>
  <si>
    <t>07-0156-2306-4510-2000-0000-0015</t>
    <phoneticPr fontId="4"/>
  </si>
  <si>
    <t>a3520u6415</t>
    <phoneticPr fontId="4"/>
  </si>
  <si>
    <t>07-0158-9344-6910-2000-0000-0012</t>
    <phoneticPr fontId="4"/>
  </si>
  <si>
    <t>e3590s8619</t>
    <phoneticPr fontId="4"/>
  </si>
  <si>
    <t>07-0167-8227-8010-2000-0000-0010</t>
    <phoneticPr fontId="4"/>
  </si>
  <si>
    <t>c2680v7810</t>
    <phoneticPr fontId="4"/>
  </si>
  <si>
    <t>07-0167-8239-8210-2000-0000-0011</t>
    <phoneticPr fontId="4"/>
  </si>
  <si>
    <t>d2680x7812</t>
    <phoneticPr fontId="4"/>
  </si>
  <si>
    <t>07-0146-0848-0910-2000-0000-0019</t>
    <phoneticPr fontId="4"/>
  </si>
  <si>
    <t>e8400w6019</t>
    <phoneticPr fontId="4"/>
  </si>
  <si>
    <t>07-0156-2562-4410-2000-0000-0018</t>
    <phoneticPr fontId="4"/>
  </si>
  <si>
    <t>g5520q6414</t>
    <phoneticPr fontId="4"/>
  </si>
  <si>
    <t>07-0156-2562-4510-2000-0000-0011</t>
    <phoneticPr fontId="4"/>
  </si>
  <si>
    <t>g5520q6415</t>
    <phoneticPr fontId="4"/>
  </si>
  <si>
    <t>07-0130-5250-9810-2000-0000-0010</t>
    <phoneticPr fontId="4"/>
  </si>
  <si>
    <t>f2350n0918</t>
    <phoneticPr fontId="4"/>
  </si>
  <si>
    <t>07-0158-9348-3610-2000-0000-0016</t>
    <phoneticPr fontId="4"/>
  </si>
  <si>
    <t>e3590w8316</t>
    <phoneticPr fontId="4"/>
  </si>
  <si>
    <t>07-0158-9481-1310-2000-0000-0015</t>
    <phoneticPr fontId="4"/>
  </si>
  <si>
    <t>k4590p8113</t>
    <phoneticPr fontId="4"/>
  </si>
  <si>
    <t>07-0158-9339-3710-2000-0000-0011</t>
    <phoneticPr fontId="4"/>
  </si>
  <si>
    <t>d3590x8317</t>
    <phoneticPr fontId="4"/>
  </si>
  <si>
    <t>07-0158-9480-6510-2000-0000-0017</t>
    <phoneticPr fontId="4"/>
  </si>
  <si>
    <t>k4590n8615</t>
    <phoneticPr fontId="4"/>
  </si>
  <si>
    <t>07-0171-1781-5410-2000-0000-0014</t>
    <phoneticPr fontId="4"/>
  </si>
  <si>
    <t>k7710p1514</t>
    <phoneticPr fontId="4"/>
  </si>
  <si>
    <t>07-0158-9480-8710-2000-0000-0015</t>
    <phoneticPr fontId="4"/>
  </si>
  <si>
    <t>k4590n8817</t>
    <phoneticPr fontId="4"/>
  </si>
  <si>
    <t>07-0158-9480-9410-2000-0000-0017</t>
    <phoneticPr fontId="4"/>
  </si>
  <si>
    <t>k4590n8914</t>
    <phoneticPr fontId="4"/>
  </si>
  <si>
    <t>07-1246-0045-5710-2000-0000-0013
07-1246-0045-5710-2000-0000-0022</t>
    <phoneticPr fontId="4"/>
  </si>
  <si>
    <t>e0401t6527</t>
    <phoneticPr fontId="4"/>
  </si>
  <si>
    <t>07-1245-4022-2720-2000-0000-0015</t>
    <phoneticPr fontId="4"/>
  </si>
  <si>
    <t>c0441q5227</t>
    <phoneticPr fontId="4"/>
  </si>
  <si>
    <t>07-0146-1144-2710-2000-0000-0017</t>
    <phoneticPr fontId="4"/>
  </si>
  <si>
    <t>e1410s6217</t>
    <phoneticPr fontId="4"/>
  </si>
  <si>
    <t>07-0167-8500-9910-2000-0000-0016</t>
    <phoneticPr fontId="4"/>
  </si>
  <si>
    <t>a5680n7919</t>
    <phoneticPr fontId="4"/>
  </si>
  <si>
    <t>07-0146-0843-5010-2000-0000-0012</t>
    <phoneticPr fontId="4"/>
  </si>
  <si>
    <t>e8400r6510</t>
    <phoneticPr fontId="4"/>
  </si>
  <si>
    <t>07-0130-5120-1110-2000-0000-0015</t>
    <phoneticPr fontId="4"/>
  </si>
  <si>
    <t>c1350n0111</t>
    <phoneticPr fontId="4"/>
  </si>
  <si>
    <t>07-0158-9352-3510-2000-0000-0016</t>
    <phoneticPr fontId="4"/>
  </si>
  <si>
    <t>f3590q8315</t>
    <phoneticPr fontId="4"/>
  </si>
  <si>
    <t>07-0146-1172-3310-2000-0000-0019</t>
    <phoneticPr fontId="4"/>
  </si>
  <si>
    <t>h1410q6313</t>
    <phoneticPr fontId="4"/>
  </si>
  <si>
    <t>07-0146-1172-3010-2000-0000-0010</t>
    <phoneticPr fontId="4"/>
  </si>
  <si>
    <t>h1410q6310</t>
    <phoneticPr fontId="4"/>
  </si>
  <si>
    <t>07-0146-1172-2610-2000-0000-0017</t>
    <phoneticPr fontId="4"/>
  </si>
  <si>
    <t>h1410q6216</t>
    <phoneticPr fontId="4"/>
  </si>
  <si>
    <t>07-1200-0325-9810-2100-0000-0010</t>
    <phoneticPr fontId="4"/>
  </si>
  <si>
    <t>c3001t0928</t>
    <phoneticPr fontId="4"/>
  </si>
  <si>
    <t>07-0162-3131-3010-2000-0000-0013</t>
    <phoneticPr fontId="4"/>
  </si>
  <si>
    <t>d1360p2310</t>
    <phoneticPr fontId="4"/>
  </si>
  <si>
    <t>07-0156-2561-0310-2000-0000-0012</t>
    <phoneticPr fontId="4"/>
  </si>
  <si>
    <t>g5520p6013</t>
  </si>
  <si>
    <t>07-0156-2561-0210-2000-0000-0019</t>
    <phoneticPr fontId="4"/>
  </si>
  <si>
    <t>g5520p6012</t>
    <phoneticPr fontId="4"/>
  </si>
  <si>
    <t>07-0146-1172-3110-2000-0000-0013</t>
    <phoneticPr fontId="4"/>
  </si>
  <si>
    <t>h1410q6311</t>
    <phoneticPr fontId="4"/>
  </si>
  <si>
    <t>07-1256-2201-4820-2000-0000-0011</t>
    <phoneticPr fontId="4"/>
  </si>
  <si>
    <t>a2521p6428</t>
    <phoneticPr fontId="4"/>
  </si>
  <si>
    <t>07-1270-8310-5910-2000-0000-0013</t>
    <phoneticPr fontId="4"/>
  </si>
  <si>
    <t>b3781n0529</t>
    <phoneticPr fontId="4"/>
  </si>
  <si>
    <t>07-1256-2219-8630-2000-0000-0013</t>
    <phoneticPr fontId="4"/>
  </si>
  <si>
    <t>b2521x6826</t>
    <phoneticPr fontId="4"/>
  </si>
  <si>
    <t>07-1234-1580-1510-2000-0000-0013</t>
    <phoneticPr fontId="4"/>
  </si>
  <si>
    <t>k5311n4125</t>
    <phoneticPr fontId="4"/>
  </si>
  <si>
    <t>07-1278-8743-9810-2000-0000-0010</t>
    <phoneticPr fontId="4"/>
  </si>
  <si>
    <t>e7781r8928</t>
    <phoneticPr fontId="4"/>
  </si>
  <si>
    <t>07-1256-2187-2810-2000-0000-0019</t>
    <phoneticPr fontId="4"/>
  </si>
  <si>
    <t>k1521v6228</t>
    <phoneticPr fontId="4"/>
  </si>
  <si>
    <t>07-1250-6812-5410-2000-0000-0017</t>
    <phoneticPr fontId="4"/>
  </si>
  <si>
    <t>b8561q0524</t>
    <phoneticPr fontId="4"/>
  </si>
  <si>
    <t>07-1262-2612-8210-2000-0000-0013</t>
    <phoneticPr fontId="4"/>
  </si>
  <si>
    <t>b6621q2822</t>
    <phoneticPr fontId="4"/>
  </si>
  <si>
    <t>ｷ812CE</t>
  </si>
  <si>
    <t>桑原　克枝</t>
  </si>
  <si>
    <t>ｷ901CC</t>
  </si>
  <si>
    <t>ｷ007LF</t>
  </si>
  <si>
    <t>07-0158-9234-5910-2000-0000-0019</t>
    <phoneticPr fontId="4"/>
  </si>
  <si>
    <t>07-0167-8058-0610-2000-0000-0010</t>
    <phoneticPr fontId="4"/>
  </si>
  <si>
    <t>f0680w7016</t>
    <phoneticPr fontId="4"/>
  </si>
  <si>
    <t>07-0141-0236-1610-2000-0000-0011</t>
    <phoneticPr fontId="4"/>
  </si>
  <si>
    <t>d2400u1116</t>
    <phoneticPr fontId="4"/>
  </si>
  <si>
    <t>時岡　早太</t>
    <phoneticPr fontId="3"/>
  </si>
  <si>
    <t>・日射量データーベース（NEDO）：１日の発電時間を６時間にて算出
・契約持の発電シミュレーション参照
・発電量が確認出来る資料、出力制御時間数が分かる画面の写真、印刷物　　
　を同封して下さい。
※発電事業者様自らが作成された発電実績の転記一覧表等は該当致しません。</t>
    <rPh sb="1" eb="4">
      <t>ニッシャリョウ</t>
    </rPh>
    <rPh sb="19" eb="20">
      <t>ヒ</t>
    </rPh>
    <rPh sb="21" eb="25">
      <t>ハツデンジカン</t>
    </rPh>
    <rPh sb="27" eb="29">
      <t>ジカン</t>
    </rPh>
    <rPh sb="31" eb="33">
      <t>サンシュツ</t>
    </rPh>
    <rPh sb="35" eb="37">
      <t>ケイヤク</t>
    </rPh>
    <rPh sb="37" eb="38">
      <t>ジ</t>
    </rPh>
    <rPh sb="39" eb="41">
      <t>ハツデン</t>
    </rPh>
    <rPh sb="49" eb="51">
      <t>サンショウ</t>
    </rPh>
    <rPh sb="54" eb="57">
      <t>ハツデンリョウ</t>
    </rPh>
    <rPh sb="58" eb="60">
      <t>カクニン</t>
    </rPh>
    <rPh sb="60" eb="62">
      <t>デキ</t>
    </rPh>
    <rPh sb="63" eb="65">
      <t>シリョウ</t>
    </rPh>
    <rPh sb="65" eb="69">
      <t>シュツリョクセイギョ</t>
    </rPh>
    <rPh sb="69" eb="71">
      <t>ジカン</t>
    </rPh>
    <rPh sb="71" eb="72">
      <t>スウ</t>
    </rPh>
    <rPh sb="73" eb="74">
      <t>ワ</t>
    </rPh>
    <rPh sb="76" eb="78">
      <t>ガメン</t>
    </rPh>
    <rPh sb="79" eb="81">
      <t>シャシン</t>
    </rPh>
    <rPh sb="82" eb="85">
      <t>インサツブツドウフウ</t>
    </rPh>
    <rPh sb="95" eb="96">
      <t>クダ</t>
    </rPh>
    <rPh sb="101" eb="103">
      <t>ハツデン</t>
    </rPh>
    <rPh sb="103" eb="106">
      <t>ジギョウシャ</t>
    </rPh>
    <rPh sb="106" eb="107">
      <t>サマ</t>
    </rPh>
    <rPh sb="107" eb="108">
      <t>ミズカ</t>
    </rPh>
    <rPh sb="110" eb="112">
      <t>サクセイ</t>
    </rPh>
    <rPh sb="115" eb="117">
      <t>ハツデン</t>
    </rPh>
    <rPh sb="117" eb="119">
      <t>ジッセキ</t>
    </rPh>
    <rPh sb="120" eb="122">
      <t>テンキ</t>
    </rPh>
    <rPh sb="122" eb="125">
      <t>イチランヒョウ</t>
    </rPh>
    <rPh sb="125" eb="126">
      <t>ナド</t>
    </rPh>
    <rPh sb="127" eb="129">
      <t>ガイトウ</t>
    </rPh>
    <rPh sb="129" eb="130">
      <t>イタ</t>
    </rPh>
    <phoneticPr fontId="4"/>
  </si>
  <si>
    <t>月</t>
    <rPh sb="0" eb="1">
      <t>ツキ</t>
    </rPh>
    <phoneticPr fontId="4"/>
  </si>
  <si>
    <t>日数</t>
    <rPh sb="0" eb="2">
      <t>ニッスウ</t>
    </rPh>
    <phoneticPr fontId="4"/>
  </si>
  <si>
    <t>1日の総発電量</t>
    <rPh sb="1" eb="2">
      <t>ヒ</t>
    </rPh>
    <rPh sb="3" eb="7">
      <t>ソウハツデンリョウ</t>
    </rPh>
    <phoneticPr fontId="4"/>
  </si>
  <si>
    <t>1時間当りの発電量</t>
    <rPh sb="1" eb="3">
      <t>ジカン</t>
    </rPh>
    <rPh sb="3" eb="4">
      <t>アタ</t>
    </rPh>
    <rPh sb="6" eb="9">
      <t>ハツデンリョウ</t>
    </rPh>
    <phoneticPr fontId="4"/>
  </si>
  <si>
    <t>抑制時間</t>
    <rPh sb="0" eb="4">
      <t>ヨクセイジカン</t>
    </rPh>
    <phoneticPr fontId="4"/>
  </si>
  <si>
    <t>時間</t>
    <rPh sb="0" eb="2">
      <t>ジカン</t>
    </rPh>
    <phoneticPr fontId="4"/>
  </si>
  <si>
    <t>経過年数</t>
    <rPh sb="0" eb="4">
      <t>ケイカネンスウ</t>
    </rPh>
    <phoneticPr fontId="4"/>
  </si>
  <si>
    <t>年</t>
    <rPh sb="0" eb="1">
      <t>ネン</t>
    </rPh>
    <phoneticPr fontId="4"/>
  </si>
  <si>
    <t>経過年数</t>
    <rPh sb="0" eb="4">
      <t>ケイカネンスウ</t>
    </rPh>
    <phoneticPr fontId="3"/>
  </si>
  <si>
    <t>年</t>
    <rPh sb="0" eb="1">
      <t>ネン</t>
    </rPh>
    <phoneticPr fontId="3"/>
  </si>
  <si>
    <t>低下率</t>
    <rPh sb="0" eb="3">
      <t>テイカリツ</t>
    </rPh>
    <phoneticPr fontId="3"/>
  </si>
  <si>
    <t>事前連絡</t>
    <rPh sb="0" eb="4">
      <t>ジゼンレンラク</t>
    </rPh>
    <phoneticPr fontId="3"/>
  </si>
  <si>
    <t>〇</t>
    <phoneticPr fontId="3"/>
  </si>
  <si>
    <t>長谷川　寛朗</t>
    <phoneticPr fontId="3"/>
  </si>
  <si>
    <t>三井住友</t>
    <rPh sb="0" eb="4">
      <t>ミツイスミトモ</t>
    </rPh>
    <phoneticPr fontId="4"/>
  </si>
  <si>
    <t>口座番号</t>
    <phoneticPr fontId="4"/>
  </si>
  <si>
    <t>様名義</t>
    <phoneticPr fontId="4"/>
  </si>
  <si>
    <t>普通　・　当座</t>
    <rPh sb="5" eb="7">
      <t>トウザ</t>
    </rPh>
    <phoneticPr fontId="4"/>
  </si>
  <si>
    <r>
      <t>種類</t>
    </r>
    <r>
      <rPr>
        <sz val="6"/>
        <color theme="1"/>
        <rFont val="游ゴシック"/>
        <family val="3"/>
        <charset val="128"/>
        <scheme val="minor"/>
      </rPr>
      <t>（※どちらか選択）</t>
    </r>
    <rPh sb="8" eb="10">
      <t>センタク</t>
    </rPh>
    <phoneticPr fontId="4"/>
  </si>
  <si>
    <t>通帳記号</t>
    <phoneticPr fontId="4"/>
  </si>
  <si>
    <t>通帳
記号</t>
    <phoneticPr fontId="4"/>
  </si>
  <si>
    <t>ﾌﾘｶﾞﾅ</t>
    <phoneticPr fontId="4"/>
  </si>
  <si>
    <t>口座名義人</t>
    <phoneticPr fontId="4"/>
  </si>
  <si>
    <t>カ）ウエストエネルギーソリューション</t>
    <phoneticPr fontId="4"/>
  </si>
  <si>
    <t>株式会社ウエストエネルギーソリューション</t>
    <rPh sb="0" eb="4">
      <t>カブシキガイシャ</t>
    </rPh>
    <phoneticPr fontId="4"/>
  </si>
  <si>
    <t>通帳番号</t>
    <phoneticPr fontId="4"/>
  </si>
  <si>
    <t>2024年1月末日必着</t>
    <rPh sb="4" eb="5">
      <t>ネン</t>
    </rPh>
    <rPh sb="6" eb="7">
      <t>ガツ</t>
    </rPh>
    <rPh sb="7" eb="8">
      <t>マツ</t>
    </rPh>
    <rPh sb="8" eb="9">
      <t>ヒ</t>
    </rPh>
    <rPh sb="9" eb="11">
      <t>ヒッチャク</t>
    </rPh>
    <phoneticPr fontId="4"/>
  </si>
  <si>
    <t>2022年9月1日～2023年8月31日</t>
    <rPh sb="4" eb="5">
      <t>ネン</t>
    </rPh>
    <rPh sb="6" eb="7">
      <t>ガツ</t>
    </rPh>
    <rPh sb="8" eb="9">
      <t>ヒ</t>
    </rPh>
    <rPh sb="14" eb="15">
      <t>ネン</t>
    </rPh>
    <rPh sb="16" eb="17">
      <t>ガツ</t>
    </rPh>
    <rPh sb="19" eb="20">
      <t>ヒ</t>
    </rPh>
    <phoneticPr fontId="4"/>
  </si>
  <si>
    <t>例（28.2×3.8時間×27円）　*1.10＝3,182円</t>
    <rPh sb="0" eb="1">
      <t>レイ</t>
    </rPh>
    <rPh sb="10" eb="12">
      <t>ジカン</t>
    </rPh>
    <rPh sb="15" eb="16">
      <t>エン</t>
    </rPh>
    <rPh sb="29" eb="30">
      <t>エン</t>
    </rPh>
    <phoneticPr fontId="4"/>
  </si>
  <si>
    <r>
      <t xml:space="preserve">請求金額
</t>
    </r>
    <r>
      <rPr>
        <sz val="8"/>
        <color theme="1"/>
        <rFont val="游ゴシック"/>
        <family val="3"/>
        <charset val="128"/>
        <scheme val="minor"/>
      </rPr>
      <t>1時間当りの発電量×(ｲ)×(A)　　+消費税</t>
    </r>
    <rPh sb="0" eb="4">
      <t>セイキュウキンガク</t>
    </rPh>
    <rPh sb="6" eb="8">
      <t>ジカン</t>
    </rPh>
    <rPh sb="8" eb="9">
      <t>アタ</t>
    </rPh>
    <rPh sb="11" eb="14">
      <t>ハツデンリョウ</t>
    </rPh>
    <rPh sb="25" eb="28">
      <t>ショウヒゼイ</t>
    </rPh>
    <phoneticPr fontId="4"/>
  </si>
  <si>
    <t xml:space="preserve">出 力 抑 制 報 告 書 </t>
    <phoneticPr fontId="4"/>
  </si>
  <si>
    <t>07-1267-7850-9510-2000-0000-0013</t>
    <phoneticPr fontId="3"/>
  </si>
  <si>
    <t>f8671n7925</t>
    <phoneticPr fontId="3"/>
  </si>
  <si>
    <t>1時間当りの　発電量</t>
    <rPh sb="1" eb="3">
      <t>ジカン</t>
    </rPh>
    <rPh sb="3" eb="4">
      <t>アタ</t>
    </rPh>
    <rPh sb="7" eb="10">
      <t>ハツデンリョウ</t>
    </rPh>
    <phoneticPr fontId="4"/>
  </si>
  <si>
    <t>2024年2月末日必着</t>
    <rPh sb="4" eb="5">
      <t>ネン</t>
    </rPh>
    <rPh sb="6" eb="7">
      <t>ガツ</t>
    </rPh>
    <rPh sb="7" eb="8">
      <t>マツ</t>
    </rPh>
    <rPh sb="8" eb="9">
      <t>ヒ</t>
    </rPh>
    <rPh sb="9" eb="11">
      <t>ヒッチャク</t>
    </rPh>
    <phoneticPr fontId="4"/>
  </si>
  <si>
    <t>預金種目</t>
    <rPh sb="0" eb="2">
      <t>ヨキン</t>
    </rPh>
    <rPh sb="2" eb="4">
      <t>シュモク</t>
    </rPh>
    <phoneticPr fontId="4"/>
  </si>
  <si>
    <t>普通口座</t>
    <rPh sb="2" eb="4">
      <t>コウザ</t>
    </rPh>
    <phoneticPr fontId="4"/>
  </si>
  <si>
    <r>
      <t xml:space="preserve">請求金額
</t>
    </r>
    <r>
      <rPr>
        <sz val="8"/>
        <color theme="1"/>
        <rFont val="游ゴシック"/>
        <family val="3"/>
        <charset val="128"/>
        <scheme val="minor"/>
      </rPr>
      <t>1時間当りの発電量×(ｲ)×(A)　　        +消費税</t>
    </r>
    <rPh sb="0" eb="4">
      <t>セイキュウキンガク</t>
    </rPh>
    <rPh sb="6" eb="8">
      <t>ジカン</t>
    </rPh>
    <rPh sb="8" eb="9">
      <t>アタ</t>
    </rPh>
    <rPh sb="11" eb="14">
      <t>ハツデンリョウ</t>
    </rPh>
    <rPh sb="33" eb="36">
      <t>ショウヒゼイ</t>
    </rPh>
    <phoneticPr fontId="4"/>
  </si>
  <si>
    <t>例(28.167×3.50時間×27円）　 *1.10＝2,927円</t>
    <rPh sb="0" eb="1">
      <t>レイ</t>
    </rPh>
    <rPh sb="13" eb="15">
      <t>ジカン</t>
    </rPh>
    <rPh sb="18" eb="19">
      <t>エン</t>
    </rPh>
    <rPh sb="33" eb="34">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</si>
</sst>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F800]dddd\,\ mmmm\ dd\,\ yyyy"/>
    <numFmt numFmtId="177" formatCode="0.00_);[Red]\(0.00\)"/>
    <numFmt numFmtId="178" formatCode="0.00_ "/>
    <numFmt numFmtId="179" formatCode="0.0%"/>
    <numFmt numFmtId="180" formatCode="0.00&quot;kWh&quot;"/>
    <numFmt numFmtId="181" formatCode="0.000"/>
    <numFmt numFmtId="182" formatCode="#,##0.000"/>
    <numFmt numFmtId="183" formatCode="#,##0.000_ ;[Red]\-#,##0.000\ "/>
    <numFmt numFmtId="184" formatCode="#,##0.000;[Red]\-#,##0.000"/>
    <numFmt numFmtId="185" formatCode="yyyy/m/d;@"/>
    <numFmt numFmtId="186" formatCode="0_);[Red]\(0\)"/>
    <numFmt numFmtId="187" formatCode="yyyy&quot;年&quot;m&quot;月&quot;;@"/>
    <numFmt numFmtId="188" formatCode="#,##0_);[Red]\(#,##0\)"/>
    <numFmt numFmtId="189" formatCode="#,##0.0_);[Red]\(#,##0.0\)"/>
    <numFmt numFmtId="190" formatCode="#,##0.0_ "/>
    <numFmt numFmtId="191" formatCode="#,##0.0_ ;[Red]\-#,##0.0\ "/>
    <numFmt numFmtId="193" formatCode="#,##0.000_);[Red]\(#,##0.000\)"/>
  </numFmts>
  <fonts count="2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theme="1"/>
      <name val="游ゴシック"/>
      <family val="3"/>
      <charset val="128"/>
      <scheme val="minor"/>
    </font>
    <font>
      <sz val="6"/>
      <name val="游ゴシック"/>
      <family val="2"/>
      <charset val="128"/>
      <scheme val="minor"/>
    </font>
    <font>
      <b/>
      <sz val="22"/>
      <color theme="1"/>
      <name val="游ゴシック"/>
      <family val="3"/>
      <charset val="128"/>
      <scheme val="minor"/>
    </font>
    <font>
      <b/>
      <sz val="14"/>
      <color theme="1"/>
      <name val="游ゴシック"/>
      <family val="3"/>
      <charset val="128"/>
      <scheme val="minor"/>
    </font>
    <font>
      <sz val="12"/>
      <color rgb="FFFF0000"/>
      <name val="游ゴシック"/>
      <family val="3"/>
      <charset val="128"/>
      <scheme val="minor"/>
    </font>
    <font>
      <sz val="11"/>
      <name val="游ゴシック"/>
      <family val="2"/>
      <charset val="128"/>
      <scheme val="minor"/>
    </font>
    <font>
      <sz val="1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
      <b/>
      <sz val="11"/>
      <color theme="1"/>
      <name val="游ゴシック"/>
      <family val="3"/>
      <charset val="128"/>
      <scheme val="minor"/>
    </font>
    <font>
      <sz val="8"/>
      <color theme="1"/>
      <name val="游ゴシック"/>
      <family val="3"/>
      <charset val="128"/>
      <scheme val="minor"/>
    </font>
    <font>
      <b/>
      <sz val="14"/>
      <color rgb="FFFFFF00"/>
      <name val="游ゴシック"/>
      <family val="3"/>
      <charset val="128"/>
      <scheme val="minor"/>
    </font>
    <font>
      <b/>
      <sz val="11"/>
      <color rgb="FFFFFF00"/>
      <name val="游ゴシック"/>
      <family val="3"/>
      <charset val="128"/>
      <scheme val="minor"/>
    </font>
    <font>
      <sz val="11"/>
      <color theme="0" tint="-0.34998626667073579"/>
      <name val="游ゴシック"/>
      <family val="3"/>
      <charset val="128"/>
      <scheme val="minor"/>
    </font>
    <font>
      <sz val="11"/>
      <color rgb="FFFFFF00"/>
      <name val="游ゴシック"/>
      <family val="3"/>
      <charset val="128"/>
      <scheme val="minor"/>
    </font>
    <font>
      <sz val="12"/>
      <color theme="0" tint="-0.34998626667073579"/>
      <name val="游ゴシック"/>
      <family val="3"/>
      <charset val="128"/>
      <scheme val="minor"/>
    </font>
    <font>
      <b/>
      <sz val="11"/>
      <name val="游ゴシック"/>
      <family val="3"/>
      <charset val="128"/>
      <scheme val="minor"/>
    </font>
    <font>
      <sz val="11"/>
      <color rgb="FFFF0000"/>
      <name val="游ゴシック"/>
      <family val="3"/>
      <charset val="128"/>
      <scheme val="minor"/>
    </font>
    <font>
      <sz val="6"/>
      <color theme="1"/>
      <name val="游ゴシック"/>
      <family val="3"/>
      <charset val="128"/>
      <scheme val="minor"/>
    </font>
    <font>
      <sz val="12"/>
      <color theme="1"/>
      <name val="游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9" tint="0.79998168889431442"/>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dotted">
        <color auto="1"/>
      </left>
      <right/>
      <top/>
      <bottom style="thin">
        <color auto="1"/>
      </bottom>
      <diagonal/>
    </border>
    <border>
      <left/>
      <right/>
      <top/>
      <bottom style="dashDot">
        <color auto="1"/>
      </bottom>
      <diagonal/>
    </border>
    <border>
      <left/>
      <right/>
      <top style="medium">
        <color indexed="64"/>
      </top>
      <bottom/>
      <diagonal/>
    </border>
    <border>
      <left style="medium">
        <color auto="1"/>
      </left>
      <right/>
      <top/>
      <bottom style="thin">
        <color auto="1"/>
      </bottom>
      <diagonal/>
    </border>
    <border>
      <left/>
      <right style="medium">
        <color auto="1"/>
      </right>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medium">
        <color auto="1"/>
      </right>
      <top style="thin">
        <color auto="1"/>
      </top>
      <bottom style="medium">
        <color auto="1"/>
      </bottom>
      <diagonal/>
    </border>
    <border>
      <left style="medium">
        <color indexed="64"/>
      </left>
      <right style="thin">
        <color auto="1"/>
      </right>
      <top style="thin">
        <color auto="1"/>
      </top>
      <bottom style="medium">
        <color indexed="64"/>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22">
    <xf numFmtId="0" fontId="0" fillId="0" borderId="0" xfId="0">
      <alignment vertical="center"/>
    </xf>
    <xf numFmtId="0" fontId="3" fillId="0" borderId="0" xfId="0" applyFont="1">
      <alignment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0" fillId="0" borderId="1" xfId="0" applyBorder="1" applyAlignment="1">
      <alignment horizontal="center" vertical="center"/>
    </xf>
    <xf numFmtId="20" fontId="0" fillId="0" borderId="1" xfId="0" applyNumberFormat="1" applyBorder="1" applyAlignment="1">
      <alignment horizontal="center" vertical="center"/>
    </xf>
    <xf numFmtId="14" fontId="0" fillId="0" borderId="1" xfId="1" applyNumberFormat="1" applyFont="1" applyBorder="1" applyAlignment="1">
      <alignment horizontal="center" vertical="center"/>
    </xf>
    <xf numFmtId="0" fontId="0" fillId="0" borderId="0" xfId="0" applyAlignment="1">
      <alignment horizontal="left" vertical="center"/>
    </xf>
    <xf numFmtId="14" fontId="0" fillId="0" borderId="0" xfId="0" applyNumberFormat="1" applyAlignment="1">
      <alignment horizontal="center" vertical="center"/>
    </xf>
    <xf numFmtId="0" fontId="0" fillId="0" borderId="0" xfId="0" applyAlignment="1">
      <alignment horizontal="center" vertical="center"/>
    </xf>
    <xf numFmtId="178" fontId="0" fillId="0" borderId="0" xfId="0" applyNumberFormat="1" applyAlignment="1">
      <alignment horizontal="center" vertical="center"/>
    </xf>
    <xf numFmtId="14" fontId="0" fillId="0" borderId="0" xfId="0" applyNumberFormat="1">
      <alignment vertical="center"/>
    </xf>
    <xf numFmtId="0" fontId="0" fillId="2" borderId="0" xfId="0" applyFill="1">
      <alignment vertical="center"/>
    </xf>
    <xf numFmtId="14" fontId="3" fillId="0" borderId="0" xfId="0" applyNumberFormat="1" applyFont="1">
      <alignment vertical="center"/>
    </xf>
    <xf numFmtId="0" fontId="9" fillId="0" borderId="0" xfId="0" applyFont="1">
      <alignment vertical="center"/>
    </xf>
    <xf numFmtId="0" fontId="3" fillId="0" borderId="1" xfId="0" applyFont="1" applyBorder="1" applyAlignment="1">
      <alignment horizontal="center" vertical="center"/>
    </xf>
    <xf numFmtId="0" fontId="0" fillId="0" borderId="2" xfId="0" applyBorder="1" applyAlignment="1">
      <alignment horizontal="center" vertical="center"/>
    </xf>
    <xf numFmtId="0" fontId="6" fillId="0" borderId="0" xfId="0" applyFont="1">
      <alignment vertical="center"/>
    </xf>
    <xf numFmtId="0" fontId="16" fillId="0" borderId="1" xfId="0" applyFont="1" applyBorder="1" applyAlignment="1">
      <alignment horizontal="center" vertical="center"/>
    </xf>
    <xf numFmtId="0" fontId="17" fillId="0" borderId="0" xfId="0" applyFont="1">
      <alignment vertical="center"/>
    </xf>
    <xf numFmtId="0" fontId="3" fillId="0" borderId="0" xfId="0" applyFont="1" applyAlignment="1">
      <alignment horizontal="right" vertical="center"/>
    </xf>
    <xf numFmtId="0" fontId="3" fillId="0" borderId="0" xfId="0" applyFont="1" applyAlignment="1">
      <alignment horizontal="right"/>
    </xf>
    <xf numFmtId="0" fontId="13" fillId="3" borderId="19" xfId="0" applyFont="1" applyFill="1" applyBorder="1" applyAlignment="1">
      <alignment horizontal="left" vertical="center"/>
    </xf>
    <xf numFmtId="0" fontId="13" fillId="0" borderId="0" xfId="0" applyFont="1" applyAlignment="1">
      <alignment horizontal="right" vertical="center"/>
    </xf>
    <xf numFmtId="0" fontId="14" fillId="0" borderId="6" xfId="0" applyFont="1" applyBorder="1" applyAlignment="1">
      <alignment horizontal="justify" vertical="center" wrapText="1"/>
    </xf>
    <xf numFmtId="0" fontId="14" fillId="0" borderId="23" xfId="0" applyFont="1" applyBorder="1" applyAlignment="1">
      <alignment vertical="center" wrapText="1"/>
    </xf>
    <xf numFmtId="0" fontId="14" fillId="0" borderId="20" xfId="0" applyFont="1" applyBorder="1" applyAlignment="1">
      <alignment horizontal="justify" vertical="center" wrapText="1"/>
    </xf>
    <xf numFmtId="0" fontId="14" fillId="0" borderId="16" xfId="0" applyFont="1" applyBorder="1" applyAlignment="1">
      <alignment horizontal="justify"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6" xfId="0" applyFont="1" applyBorder="1" applyAlignment="1">
      <alignment horizontal="justify" vertical="center" wrapText="1"/>
    </xf>
    <xf numFmtId="0" fontId="14" fillId="0" borderId="27" xfId="0" applyFont="1" applyBorder="1" applyAlignment="1">
      <alignment horizontal="justify" vertical="center" wrapText="1"/>
    </xf>
    <xf numFmtId="0" fontId="14" fillId="0" borderId="28" xfId="0" applyFont="1" applyBorder="1" applyAlignment="1">
      <alignment horizontal="justify" vertical="center" wrapText="1"/>
    </xf>
    <xf numFmtId="0" fontId="3" fillId="0" borderId="6" xfId="0" applyFont="1" applyBorder="1">
      <alignment vertical="center"/>
    </xf>
    <xf numFmtId="0" fontId="14" fillId="0" borderId="29" xfId="0" applyFont="1" applyBorder="1" applyAlignment="1">
      <alignment horizontal="justify" vertical="center" wrapText="1"/>
    </xf>
    <xf numFmtId="0" fontId="3" fillId="0" borderId="28" xfId="0" applyFont="1" applyBorder="1">
      <alignment vertical="center"/>
    </xf>
    <xf numFmtId="0" fontId="3" fillId="0" borderId="30" xfId="0" applyFont="1" applyBorder="1">
      <alignment vertical="center"/>
    </xf>
    <xf numFmtId="0" fontId="3" fillId="0" borderId="1" xfId="0" applyFont="1" applyBorder="1" applyAlignment="1" applyProtection="1">
      <alignment horizontal="center" vertical="center"/>
      <protection locked="0"/>
    </xf>
    <xf numFmtId="178" fontId="0" fillId="4" borderId="1" xfId="0" applyNumberFormat="1" applyFill="1" applyBorder="1" applyAlignment="1">
      <alignment horizontal="center" vertical="center" wrapText="1"/>
    </xf>
    <xf numFmtId="14" fontId="0" fillId="0" borderId="1" xfId="0" applyNumberFormat="1" applyBorder="1" applyAlignment="1">
      <alignment horizontal="center" vertical="center"/>
    </xf>
    <xf numFmtId="178" fontId="0" fillId="0" borderId="1" xfId="0" applyNumberFormat="1" applyBorder="1" applyAlignment="1">
      <alignment horizontal="center" vertical="center"/>
    </xf>
    <xf numFmtId="0" fontId="18" fillId="0" borderId="0" xfId="0" applyFont="1">
      <alignment vertical="center"/>
    </xf>
    <xf numFmtId="0" fontId="8" fillId="2" borderId="0" xfId="0" applyFont="1" applyFill="1">
      <alignment vertical="center"/>
    </xf>
    <xf numFmtId="14" fontId="9" fillId="0" borderId="0" xfId="0" applyNumberFormat="1" applyFont="1">
      <alignment vertical="center"/>
    </xf>
    <xf numFmtId="14" fontId="0" fillId="0" borderId="1" xfId="0" applyNumberFormat="1" applyBorder="1">
      <alignment vertical="center"/>
    </xf>
    <xf numFmtId="0" fontId="3" fillId="0" borderId="0" xfId="0" applyFont="1" applyAlignment="1">
      <alignment horizontal="center" vertical="center"/>
    </xf>
    <xf numFmtId="0" fontId="19" fillId="0" borderId="0" xfId="0" applyFont="1">
      <alignment vertical="center"/>
    </xf>
    <xf numFmtId="9" fontId="0" fillId="0" borderId="1" xfId="2" applyFont="1" applyBorder="1" applyAlignment="1">
      <alignment horizontal="center" vertical="center"/>
    </xf>
    <xf numFmtId="179" fontId="0" fillId="0" borderId="0" xfId="2" applyNumberFormat="1" applyFont="1">
      <alignment vertical="center"/>
    </xf>
    <xf numFmtId="179" fontId="0" fillId="0" borderId="22" xfId="2" applyNumberFormat="1" applyFont="1" applyFill="1" applyBorder="1" applyAlignment="1">
      <alignment horizontal="center" vertical="center"/>
    </xf>
    <xf numFmtId="0" fontId="3" fillId="0" borderId="0" xfId="0" applyFont="1" applyAlignment="1">
      <alignment horizontal="left" vertical="center"/>
    </xf>
    <xf numFmtId="180" fontId="13" fillId="0" borderId="0" xfId="0" applyNumberFormat="1" applyFont="1" applyAlignment="1">
      <alignment horizontal="right" vertical="center"/>
    </xf>
    <xf numFmtId="14" fontId="17" fillId="0" borderId="0" xfId="0" applyNumberFormat="1" applyFont="1">
      <alignment vertical="center"/>
    </xf>
    <xf numFmtId="38" fontId="17" fillId="0" borderId="0" xfId="1" applyFont="1" applyProtection="1">
      <alignment vertical="center"/>
    </xf>
    <xf numFmtId="179" fontId="17" fillId="0" borderId="0" xfId="2" applyNumberFormat="1" applyFont="1" applyProtection="1">
      <alignment vertical="center"/>
    </xf>
    <xf numFmtId="181" fontId="17" fillId="0" borderId="0" xfId="0" applyNumberFormat="1" applyFont="1">
      <alignment vertical="center"/>
    </xf>
    <xf numFmtId="181" fontId="17" fillId="0" borderId="0" xfId="1" applyNumberFormat="1" applyFont="1" applyProtection="1">
      <alignment vertical="center"/>
    </xf>
    <xf numFmtId="0" fontId="0" fillId="0" borderId="4" xfId="0" applyBorder="1">
      <alignment vertical="center"/>
    </xf>
    <xf numFmtId="0" fontId="0" fillId="0" borderId="0" xfId="0" applyAlignment="1">
      <alignment horizontal="right" vertical="center"/>
    </xf>
    <xf numFmtId="0" fontId="9" fillId="0" borderId="5" xfId="0" applyFont="1" applyBorder="1">
      <alignment vertical="center"/>
    </xf>
    <xf numFmtId="0" fontId="9" fillId="0" borderId="14" xfId="0" applyFont="1" applyBorder="1" applyAlignment="1">
      <alignment horizontal="left" vertical="center"/>
    </xf>
    <xf numFmtId="184" fontId="20" fillId="0" borderId="0" xfId="0" applyNumberFormat="1" applyFont="1" applyAlignment="1">
      <alignment horizontal="right" vertical="center"/>
    </xf>
    <xf numFmtId="56" fontId="0" fillId="0" borderId="0" xfId="0" applyNumberFormat="1">
      <alignment vertical="center"/>
    </xf>
    <xf numFmtId="185" fontId="0" fillId="0" borderId="0" xfId="0" applyNumberFormat="1">
      <alignment vertical="center"/>
    </xf>
    <xf numFmtId="0" fontId="0" fillId="6" borderId="0" xfId="0" applyFill="1">
      <alignment vertical="center"/>
    </xf>
    <xf numFmtId="185" fontId="0" fillId="6" borderId="0" xfId="0" applyNumberFormat="1" applyFill="1">
      <alignment vertical="center"/>
    </xf>
    <xf numFmtId="14" fontId="0" fillId="6" borderId="0" xfId="0" applyNumberFormat="1" applyFill="1">
      <alignment vertical="center"/>
    </xf>
    <xf numFmtId="2" fontId="3" fillId="0" borderId="0" xfId="0" applyNumberFormat="1" applyFont="1">
      <alignment vertical="center"/>
    </xf>
    <xf numFmtId="2" fontId="0" fillId="0" borderId="0" xfId="0" applyNumberFormat="1">
      <alignment vertical="center"/>
    </xf>
    <xf numFmtId="0" fontId="0" fillId="0" borderId="0" xfId="0" quotePrefix="1">
      <alignment vertical="center"/>
    </xf>
    <xf numFmtId="0" fontId="0" fillId="0" borderId="0" xfId="0" applyAlignment="1"/>
    <xf numFmtId="0" fontId="0" fillId="0" borderId="0" xfId="0" quotePrefix="1" applyAlignment="1"/>
    <xf numFmtId="186" fontId="0" fillId="0" borderId="0" xfId="0" quotePrefix="1" applyNumberFormat="1">
      <alignment vertical="center"/>
    </xf>
    <xf numFmtId="0" fontId="0" fillId="0" borderId="0" xfId="0" applyAlignment="1">
      <alignment vertical="center" wrapText="1"/>
    </xf>
    <xf numFmtId="0" fontId="0" fillId="7" borderId="0" xfId="0" applyFill="1">
      <alignment vertical="center"/>
    </xf>
    <xf numFmtId="56" fontId="0" fillId="7" borderId="0" xfId="0" applyNumberFormat="1" applyFill="1">
      <alignment vertical="center"/>
    </xf>
    <xf numFmtId="0" fontId="9" fillId="0" borderId="14" xfId="0" applyFont="1" applyBorder="1">
      <alignment vertical="center"/>
    </xf>
    <xf numFmtId="0" fontId="9" fillId="0" borderId="43" xfId="0" applyFont="1" applyBorder="1">
      <alignment vertical="center"/>
    </xf>
    <xf numFmtId="0" fontId="3" fillId="0" borderId="16" xfId="0" applyFont="1" applyBorder="1" applyAlignment="1"/>
    <xf numFmtId="14" fontId="0" fillId="0" borderId="0" xfId="0" applyNumberFormat="1" applyAlignment="1">
      <alignment horizontal="left" vertical="center"/>
    </xf>
    <xf numFmtId="0" fontId="0" fillId="0" borderId="1" xfId="0" applyBorder="1">
      <alignment vertical="center"/>
    </xf>
    <xf numFmtId="0" fontId="0" fillId="8" borderId="0" xfId="0" applyFill="1" applyAlignment="1">
      <alignment horizontal="center" vertical="center"/>
    </xf>
    <xf numFmtId="0" fontId="3" fillId="8" borderId="0" xfId="0" applyFont="1" applyFill="1" applyAlignment="1">
      <alignment horizontal="center" vertical="center"/>
    </xf>
    <xf numFmtId="0" fontId="0" fillId="8" borderId="0" xfId="0" applyFill="1" applyAlignment="1">
      <alignment horizontal="center"/>
    </xf>
    <xf numFmtId="0" fontId="9" fillId="8" borderId="0" xfId="0" applyFont="1" applyFill="1" applyAlignment="1">
      <alignment horizontal="center" vertical="center"/>
    </xf>
    <xf numFmtId="0" fontId="0" fillId="0" borderId="0" xfId="0" applyAlignment="1">
      <alignment vertical="center" shrinkToFit="1"/>
    </xf>
    <xf numFmtId="179" fontId="0" fillId="0" borderId="1" xfId="2" applyNumberFormat="1" applyFont="1" applyBorder="1">
      <alignment vertical="center"/>
    </xf>
    <xf numFmtId="0" fontId="14" fillId="0" borderId="26" xfId="0" applyFont="1" applyBorder="1" applyAlignment="1" applyProtection="1">
      <alignment horizontal="justify" vertical="center" wrapText="1"/>
      <protection locked="0"/>
    </xf>
    <xf numFmtId="0" fontId="14" fillId="0" borderId="27" xfId="0" applyFont="1" applyBorder="1" applyAlignment="1" applyProtection="1">
      <alignment horizontal="justify" vertical="center" wrapText="1"/>
      <protection locked="0"/>
    </xf>
    <xf numFmtId="0" fontId="14" fillId="0" borderId="28" xfId="0" applyFont="1" applyBorder="1" applyAlignment="1" applyProtection="1">
      <alignment horizontal="justify" vertical="center" wrapText="1"/>
      <protection locked="0"/>
    </xf>
    <xf numFmtId="0" fontId="14" fillId="0" borderId="29" xfId="0" applyFont="1" applyBorder="1" applyAlignment="1" applyProtection="1">
      <alignment horizontal="justify" vertical="center" wrapText="1"/>
      <protection locked="0"/>
    </xf>
    <xf numFmtId="0" fontId="3" fillId="0" borderId="28" xfId="0" applyFont="1" applyBorder="1" applyProtection="1">
      <alignment vertical="center"/>
      <protection locked="0"/>
    </xf>
    <xf numFmtId="0" fontId="14" fillId="0" borderId="20" xfId="0" applyFont="1" applyBorder="1" applyAlignment="1" applyProtection="1">
      <alignment horizontal="justify" vertical="center" wrapText="1"/>
      <protection locked="0"/>
    </xf>
    <xf numFmtId="0" fontId="14" fillId="0" borderId="16" xfId="0" applyFont="1" applyBorder="1" applyAlignment="1" applyProtection="1">
      <alignment horizontal="justify" vertical="center" wrapText="1"/>
      <protection locked="0"/>
    </xf>
    <xf numFmtId="0" fontId="3" fillId="0" borderId="6" xfId="0" applyFont="1" applyBorder="1" applyProtection="1">
      <alignment vertical="center"/>
      <protection locked="0"/>
    </xf>
    <xf numFmtId="0" fontId="14" fillId="0" borderId="6" xfId="0" applyFont="1" applyBorder="1" applyAlignment="1" applyProtection="1">
      <alignment horizontal="justify" vertical="center" wrapText="1"/>
      <protection locked="0"/>
    </xf>
    <xf numFmtId="0" fontId="14" fillId="0" borderId="23" xfId="0" applyFont="1" applyBorder="1" applyAlignment="1" applyProtection="1">
      <alignment wrapText="1"/>
      <protection locked="0"/>
    </xf>
    <xf numFmtId="0" fontId="10" fillId="0" borderId="23" xfId="0" applyFont="1" applyBorder="1" applyAlignment="1">
      <alignment horizontal="center" vertical="center" wrapText="1"/>
    </xf>
    <xf numFmtId="0" fontId="14" fillId="0" borderId="51" xfId="0" applyFont="1" applyBorder="1" applyAlignment="1" applyProtection="1">
      <alignment wrapText="1"/>
      <protection locked="0"/>
    </xf>
    <xf numFmtId="0" fontId="14" fillId="0" borderId="51" xfId="0" applyFont="1" applyBorder="1" applyAlignment="1">
      <alignment wrapText="1"/>
    </xf>
    <xf numFmtId="0" fontId="14" fillId="0" borderId="23" xfId="0" applyFont="1" applyBorder="1" applyAlignment="1">
      <alignment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0" fillId="0" borderId="2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9" xfId="0" applyFont="1" applyBorder="1" applyAlignment="1" applyProtection="1">
      <alignment horizontal="center" vertical="center" wrapText="1"/>
      <protection locked="0"/>
    </xf>
    <xf numFmtId="0" fontId="10" fillId="0" borderId="50" xfId="0" applyFont="1" applyBorder="1" applyAlignment="1" applyProtection="1">
      <alignment horizontal="center" vertical="center" wrapText="1"/>
      <protection locked="0"/>
    </xf>
    <xf numFmtId="0" fontId="3" fillId="0" borderId="20" xfId="0" applyFont="1" applyBorder="1" applyAlignment="1">
      <alignment horizontal="center" vertical="center"/>
    </xf>
    <xf numFmtId="0" fontId="3" fillId="0" borderId="6" xfId="0" applyFont="1" applyBorder="1" applyAlignment="1">
      <alignment horizontal="center" vertical="center"/>
    </xf>
    <xf numFmtId="0" fontId="3" fillId="0" borderId="25" xfId="0" applyFont="1" applyBorder="1" applyAlignment="1">
      <alignment horizontal="center" vertical="center"/>
    </xf>
    <xf numFmtId="0" fontId="3" fillId="0" borderId="23" xfId="0" applyFont="1" applyBorder="1" applyAlignment="1">
      <alignment horizontal="center" vertical="center"/>
    </xf>
    <xf numFmtId="0" fontId="10" fillId="0" borderId="2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3" xfId="0" applyFont="1" applyBorder="1" applyAlignment="1">
      <alignment horizontal="center" vertical="center" wrapText="1"/>
    </xf>
    <xf numFmtId="0" fontId="11" fillId="0" borderId="25"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3" xfId="0" applyFont="1" applyBorder="1" applyAlignment="1">
      <alignment horizontal="center" vertical="center" wrapText="1"/>
    </xf>
    <xf numFmtId="0" fontId="23" fillId="0" borderId="20" xfId="0" applyFont="1" applyBorder="1" applyAlignment="1" applyProtection="1">
      <alignment horizontal="center" vertical="center" wrapText="1"/>
      <protection locked="0"/>
    </xf>
    <xf numFmtId="0" fontId="23" fillId="0" borderId="16" xfId="0" applyFont="1" applyBorder="1" applyAlignment="1" applyProtection="1">
      <alignment horizontal="center" vertical="center" wrapText="1"/>
      <protection locked="0"/>
    </xf>
    <xf numFmtId="0" fontId="23" fillId="0" borderId="6" xfId="0" applyFont="1" applyBorder="1" applyAlignment="1" applyProtection="1">
      <alignment horizontal="center" vertical="center" wrapText="1"/>
      <protection locked="0"/>
    </xf>
    <xf numFmtId="0" fontId="23" fillId="0" borderId="25"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23" xfId="0" applyFont="1" applyBorder="1" applyAlignment="1" applyProtection="1">
      <alignment horizontal="center" vertical="center" wrapText="1"/>
      <protection locked="0"/>
    </xf>
    <xf numFmtId="0" fontId="14" fillId="0" borderId="1" xfId="0" applyFont="1" applyBorder="1" applyAlignment="1">
      <alignment horizontal="center" vertical="center" wrapText="1"/>
    </xf>
    <xf numFmtId="0" fontId="12" fillId="0" borderId="16" xfId="0" applyFont="1" applyBorder="1" applyAlignment="1">
      <alignment horizontal="left" vertical="center" wrapText="1"/>
    </xf>
    <xf numFmtId="0" fontId="12" fillId="0" borderId="0" xfId="0" applyFont="1" applyAlignment="1">
      <alignment horizontal="left" vertical="center" wrapText="1"/>
    </xf>
    <xf numFmtId="0" fontId="13" fillId="0" borderId="16" xfId="0" applyFont="1" applyBorder="1" applyAlignment="1">
      <alignment horizontal="right" vertical="center"/>
    </xf>
    <xf numFmtId="0" fontId="13" fillId="0" borderId="15" xfId="0" applyFont="1" applyBorder="1" applyAlignment="1">
      <alignment horizontal="right" vertical="center"/>
    </xf>
    <xf numFmtId="38" fontId="13" fillId="3" borderId="17" xfId="1" applyFont="1" applyFill="1" applyBorder="1" applyAlignment="1" applyProtection="1">
      <alignment horizontal="center" vertical="center"/>
    </xf>
    <xf numFmtId="38" fontId="13" fillId="3" borderId="18" xfId="1" applyFont="1" applyFill="1" applyBorder="1" applyAlignment="1" applyProtection="1">
      <alignment horizontal="center" vertical="center"/>
    </xf>
    <xf numFmtId="184" fontId="20" fillId="0" borderId="31" xfId="0" applyNumberFormat="1" applyFont="1" applyBorder="1" applyAlignment="1">
      <alignment horizontal="right" vertical="center"/>
    </xf>
    <xf numFmtId="0" fontId="10" fillId="0" borderId="20" xfId="0" applyFont="1" applyBorder="1" applyAlignment="1">
      <alignment horizontal="center" vertical="center" textRotation="255" shrinkToFit="1"/>
    </xf>
    <xf numFmtId="0" fontId="10" fillId="0" borderId="6" xfId="0" applyFont="1" applyBorder="1" applyAlignment="1">
      <alignment horizontal="center" vertical="center" textRotation="255" shrinkToFit="1"/>
    </xf>
    <xf numFmtId="0" fontId="10" fillId="0" borderId="21" xfId="0" applyFont="1" applyBorder="1" applyAlignment="1">
      <alignment horizontal="center" vertical="center" textRotation="255" shrinkToFit="1"/>
    </xf>
    <xf numFmtId="0" fontId="10" fillId="0" borderId="22" xfId="0" applyFont="1" applyBorder="1" applyAlignment="1">
      <alignment horizontal="center" vertical="center" textRotation="255" shrinkToFit="1"/>
    </xf>
    <xf numFmtId="0" fontId="10" fillId="0" borderId="25" xfId="0" applyFont="1" applyBorder="1" applyAlignment="1">
      <alignment horizontal="center" vertical="center" textRotation="255" shrinkToFit="1"/>
    </xf>
    <xf numFmtId="0" fontId="10" fillId="0" borderId="23" xfId="0" applyFont="1" applyBorder="1" applyAlignment="1">
      <alignment horizontal="center" vertical="center" textRotation="255" shrinkToFit="1"/>
    </xf>
    <xf numFmtId="0" fontId="23" fillId="0" borderId="1"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10" fillId="0" borderId="6" xfId="0" applyFont="1" applyBorder="1" applyAlignment="1">
      <alignment horizontal="distributed" vertical="center" wrapText="1"/>
    </xf>
    <xf numFmtId="0" fontId="10" fillId="0" borderId="7" xfId="0" applyFont="1" applyBorder="1" applyAlignment="1">
      <alignment horizontal="distributed" vertical="center" wrapText="1"/>
    </xf>
    <xf numFmtId="0" fontId="10" fillId="0" borderId="23" xfId="0" applyFont="1" applyBorder="1" applyAlignment="1">
      <alignment horizontal="distributed" vertical="center" wrapText="1"/>
    </xf>
    <xf numFmtId="0" fontId="10" fillId="0" borderId="24" xfId="0" applyFont="1" applyBorder="1" applyAlignment="1">
      <alignment horizontal="distributed" vertical="center" wrapText="1"/>
    </xf>
    <xf numFmtId="0" fontId="14" fillId="0" borderId="52"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54" xfId="0" applyFont="1" applyBorder="1" applyAlignment="1">
      <alignment horizontal="center" vertical="center" wrapText="1"/>
    </xf>
    <xf numFmtId="0" fontId="23" fillId="0" borderId="47" xfId="0" applyFont="1" applyBorder="1" applyAlignment="1" applyProtection="1">
      <alignment horizontal="center" vertical="center" wrapText="1"/>
      <protection locked="0"/>
    </xf>
    <xf numFmtId="0" fontId="23" fillId="0" borderId="28" xfId="0" applyFont="1" applyBorder="1" applyAlignment="1" applyProtection="1">
      <alignment horizontal="center" vertical="center" wrapText="1"/>
      <protection locked="0"/>
    </xf>
    <xf numFmtId="0" fontId="14" fillId="0" borderId="4" xfId="0" applyFont="1" applyBorder="1" applyAlignment="1">
      <alignment horizontal="center" vertical="center" wrapText="1"/>
    </xf>
    <xf numFmtId="0" fontId="23" fillId="0" borderId="46" xfId="0" applyFont="1" applyBorder="1" applyAlignment="1" applyProtection="1">
      <alignment horizontal="center" vertical="center"/>
      <protection locked="0"/>
    </xf>
    <xf numFmtId="0" fontId="23" fillId="0" borderId="27" xfId="0" applyFont="1" applyBorder="1" applyAlignment="1" applyProtection="1">
      <alignment horizontal="center" vertical="center"/>
      <protection locked="0"/>
    </xf>
    <xf numFmtId="0" fontId="14" fillId="0" borderId="7" xfId="0" applyFont="1" applyBorder="1" applyAlignment="1">
      <alignment horizontal="center" vertical="center" wrapText="1"/>
    </xf>
    <xf numFmtId="0" fontId="14" fillId="0" borderId="24" xfId="0" applyFont="1" applyBorder="1" applyAlignment="1">
      <alignment horizontal="center" vertical="center" wrapText="1"/>
    </xf>
    <xf numFmtId="0" fontId="3" fillId="0" borderId="48"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23" fillId="0" borderId="46" xfId="0" applyFont="1" applyBorder="1" applyAlignment="1" applyProtection="1">
      <alignment horizontal="center" vertical="center" wrapText="1"/>
      <protection locked="0"/>
    </xf>
    <xf numFmtId="0" fontId="23" fillId="0" borderId="27" xfId="0" applyFont="1" applyBorder="1" applyAlignment="1" applyProtection="1">
      <alignment horizontal="center" vertical="center" wrapText="1"/>
      <protection locked="0"/>
    </xf>
    <xf numFmtId="191" fontId="9" fillId="0" borderId="13" xfId="0" applyNumberFormat="1" applyFont="1" applyBorder="1" applyAlignment="1" applyProtection="1">
      <alignment horizontal="center" vertical="center" shrinkToFit="1"/>
      <protection locked="0"/>
    </xf>
    <xf numFmtId="191" fontId="9" fillId="0" borderId="5" xfId="0" applyNumberFormat="1" applyFont="1" applyBorder="1" applyAlignment="1" applyProtection="1">
      <alignment horizontal="center" vertical="center" shrinkToFit="1"/>
      <protection locked="0"/>
    </xf>
    <xf numFmtId="38" fontId="9" fillId="0" borderId="13" xfId="1" applyFont="1" applyFill="1" applyBorder="1" applyAlignment="1" applyProtection="1">
      <alignment horizontal="center" vertical="center"/>
    </xf>
    <xf numFmtId="38" fontId="9" fillId="0" borderId="5" xfId="1" applyFont="1" applyFill="1" applyBorder="1" applyAlignment="1" applyProtection="1">
      <alignment horizontal="center" vertical="center"/>
    </xf>
    <xf numFmtId="187" fontId="9" fillId="0" borderId="2" xfId="0" applyNumberFormat="1" applyFont="1" applyBorder="1" applyAlignment="1">
      <alignment horizontal="center" vertical="center" shrinkToFit="1"/>
    </xf>
    <xf numFmtId="187" fontId="9" fillId="0" borderId="5" xfId="0" applyNumberFormat="1" applyFont="1" applyBorder="1" applyAlignment="1">
      <alignment horizontal="center" vertical="center" shrinkToFit="1"/>
    </xf>
    <xf numFmtId="187" fontId="9" fillId="0" borderId="3" xfId="0" applyNumberFormat="1" applyFont="1" applyBorder="1" applyAlignment="1">
      <alignment horizontal="center" vertical="center" shrinkToFit="1"/>
    </xf>
    <xf numFmtId="0" fontId="9" fillId="0" borderId="1" xfId="0" applyFont="1" applyBorder="1" applyAlignment="1">
      <alignment horizontal="center" vertical="center"/>
    </xf>
    <xf numFmtId="0" fontId="9" fillId="0" borderId="2" xfId="0" applyFont="1" applyBorder="1" applyAlignment="1">
      <alignment horizontal="center" vertical="center"/>
    </xf>
    <xf numFmtId="188" fontId="9" fillId="0" borderId="45" xfId="1" applyNumberFormat="1" applyFont="1" applyBorder="1" applyAlignment="1" applyProtection="1">
      <alignment horizontal="center" vertical="center" shrinkToFit="1"/>
      <protection locked="0"/>
    </xf>
    <xf numFmtId="188" fontId="9" fillId="0" borderId="44" xfId="1" applyNumberFormat="1" applyFont="1" applyBorder="1" applyAlignment="1" applyProtection="1">
      <alignment horizontal="center" vertical="center" shrinkToFit="1"/>
      <protection locked="0"/>
    </xf>
    <xf numFmtId="188" fontId="9" fillId="0" borderId="5" xfId="0" applyNumberFormat="1" applyFont="1" applyBorder="1" applyAlignment="1">
      <alignment horizontal="center" vertical="center"/>
    </xf>
    <xf numFmtId="188" fontId="9" fillId="0" borderId="3" xfId="0" applyNumberFormat="1" applyFont="1" applyBorder="1" applyAlignment="1">
      <alignment horizontal="center" vertical="center"/>
    </xf>
    <xf numFmtId="190" fontId="3" fillId="0" borderId="2" xfId="0" applyNumberFormat="1" applyFont="1" applyBorder="1" applyAlignment="1">
      <alignment horizontal="center" vertical="center"/>
    </xf>
    <xf numFmtId="190" fontId="3" fillId="0" borderId="5" xfId="0" applyNumberFormat="1" applyFont="1" applyBorder="1" applyAlignment="1">
      <alignment horizontal="center" vertical="center"/>
    </xf>
    <xf numFmtId="189" fontId="9" fillId="0" borderId="1" xfId="1" applyNumberFormat="1" applyFont="1" applyFill="1" applyBorder="1" applyAlignment="1" applyProtection="1">
      <alignment horizontal="center" vertical="center" shrinkToFit="1"/>
    </xf>
    <xf numFmtId="189" fontId="9" fillId="0" borderId="2" xfId="1" applyNumberFormat="1" applyFont="1" applyFill="1" applyBorder="1" applyAlignment="1" applyProtection="1">
      <alignment horizontal="center" vertical="center" shrinkToFit="1"/>
    </xf>
    <xf numFmtId="191" fontId="9" fillId="0" borderId="41" xfId="0" applyNumberFormat="1" applyFont="1" applyBorder="1" applyAlignment="1" applyProtection="1">
      <alignment horizontal="center" vertical="center" shrinkToFit="1"/>
      <protection locked="0"/>
    </xf>
    <xf numFmtId="191" fontId="9" fillId="0" borderId="42" xfId="0" applyNumberFormat="1" applyFont="1" applyBorder="1" applyAlignment="1" applyProtection="1">
      <alignment horizontal="center" vertical="center" shrinkToFit="1"/>
      <protection locked="0"/>
    </xf>
    <xf numFmtId="188" fontId="9" fillId="0" borderId="11" xfId="1" applyNumberFormat="1" applyFont="1" applyBorder="1" applyAlignment="1" applyProtection="1">
      <alignment horizontal="center" vertical="center" shrinkToFit="1"/>
      <protection locked="0"/>
    </xf>
    <xf numFmtId="188" fontId="9" fillId="0" borderId="12" xfId="1" applyNumberFormat="1" applyFont="1" applyBorder="1" applyAlignment="1" applyProtection="1">
      <alignment horizontal="center" vertical="center" shrinkToFit="1"/>
      <protection locked="0"/>
    </xf>
    <xf numFmtId="0" fontId="11" fillId="0" borderId="11" xfId="0" applyFont="1" applyBorder="1" applyAlignment="1">
      <alignment horizontal="center" vertical="center" wrapText="1"/>
    </xf>
    <xf numFmtId="0" fontId="1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3" fillId="0" borderId="0" xfId="0" applyFont="1" applyAlignment="1">
      <alignment horizontal="center" vertical="center" shrinkToFit="1"/>
    </xf>
    <xf numFmtId="187" fontId="3" fillId="0" borderId="1" xfId="0" applyNumberFormat="1" applyFont="1" applyBorder="1" applyAlignment="1">
      <alignment horizontal="center" vertical="center"/>
    </xf>
    <xf numFmtId="188" fontId="3" fillId="0" borderId="11" xfId="0" applyNumberFormat="1" applyFont="1" applyBorder="1" applyAlignment="1">
      <alignment horizontal="center" vertical="center"/>
    </xf>
    <xf numFmtId="188" fontId="3" fillId="0" borderId="12" xfId="0" applyNumberFormat="1" applyFont="1" applyBorder="1" applyAlignment="1">
      <alignment horizontal="center" vertical="center"/>
    </xf>
    <xf numFmtId="188" fontId="3" fillId="0" borderId="16" xfId="0" applyNumberFormat="1" applyFont="1" applyBorder="1" applyAlignment="1">
      <alignment horizontal="center" vertical="center"/>
    </xf>
    <xf numFmtId="188" fontId="3" fillId="0" borderId="6" xfId="0" applyNumberFormat="1" applyFont="1" applyBorder="1" applyAlignment="1">
      <alignment horizontal="center" vertical="center"/>
    </xf>
    <xf numFmtId="188" fontId="3" fillId="0" borderId="4" xfId="0" applyNumberFormat="1" applyFont="1" applyBorder="1" applyAlignment="1">
      <alignment horizontal="center" vertical="center"/>
    </xf>
    <xf numFmtId="188" fontId="3" fillId="0" borderId="23" xfId="0" applyNumberFormat="1" applyFont="1" applyBorder="1" applyAlignment="1">
      <alignment horizontal="center" vertical="center"/>
    </xf>
    <xf numFmtId="190" fontId="3" fillId="0" borderId="20" xfId="0" applyNumberFormat="1" applyFont="1" applyBorder="1" applyAlignment="1">
      <alignment horizontal="center" vertical="center"/>
    </xf>
    <xf numFmtId="190" fontId="3" fillId="0" borderId="16" xfId="0" applyNumberFormat="1" applyFont="1" applyBorder="1" applyAlignment="1">
      <alignment horizontal="center" vertical="center"/>
    </xf>
    <xf numFmtId="190" fontId="3" fillId="0" borderId="25" xfId="0" applyNumberFormat="1" applyFont="1" applyBorder="1" applyAlignment="1">
      <alignment horizontal="center" vertical="center"/>
    </xf>
    <xf numFmtId="190" fontId="3" fillId="0" borderId="4" xfId="0" applyNumberFormat="1" applyFont="1" applyBorder="1" applyAlignment="1">
      <alignment horizontal="center" vertical="center"/>
    </xf>
    <xf numFmtId="189" fontId="3" fillId="0" borderId="1" xfId="0" applyNumberFormat="1" applyFont="1" applyBorder="1" applyAlignment="1">
      <alignment horizontal="center" vertical="center"/>
    </xf>
    <xf numFmtId="189" fontId="3" fillId="0" borderId="2" xfId="0" applyNumberFormat="1" applyFont="1" applyBorder="1" applyAlignment="1">
      <alignment horizontal="center" vertical="center"/>
    </xf>
    <xf numFmtId="40" fontId="3" fillId="0" borderId="11" xfId="1" applyNumberFormat="1" applyFont="1" applyBorder="1" applyAlignment="1" applyProtection="1">
      <alignment horizontal="center" vertical="center"/>
    </xf>
    <xf numFmtId="40" fontId="3" fillId="0" borderId="2" xfId="1" applyNumberFormat="1" applyFont="1" applyBorder="1" applyAlignment="1" applyProtection="1">
      <alignment horizontal="center" vertical="center"/>
    </xf>
    <xf numFmtId="38" fontId="3" fillId="0" borderId="14" xfId="1" applyFont="1" applyBorder="1" applyAlignment="1" applyProtection="1">
      <alignment horizontal="center"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10" fillId="0" borderId="8" xfId="0" applyFont="1" applyBorder="1" applyAlignment="1">
      <alignment horizontal="center"/>
    </xf>
    <xf numFmtId="0" fontId="10" fillId="0" borderId="10" xfId="0" applyFont="1" applyBorder="1" applyAlignment="1">
      <alignment horizontal="center"/>
    </xf>
    <xf numFmtId="0" fontId="3" fillId="0" borderId="20" xfId="0" applyFont="1" applyBorder="1" applyAlignment="1">
      <alignment horizontal="center"/>
    </xf>
    <xf numFmtId="0" fontId="3" fillId="0" borderId="16" xfId="0" applyFont="1" applyBorder="1" applyAlignment="1">
      <alignment horizontal="center"/>
    </xf>
    <xf numFmtId="0" fontId="10" fillId="0" borderId="35" xfId="0" applyFont="1" applyBorder="1" applyAlignment="1">
      <alignment horizontal="center" wrapText="1"/>
    </xf>
    <xf numFmtId="0" fontId="10" fillId="0" borderId="34" xfId="0" applyFont="1" applyBorder="1" applyAlignment="1">
      <alignment horizontal="center" wrapText="1"/>
    </xf>
    <xf numFmtId="0" fontId="10" fillId="0" borderId="36" xfId="0" applyFont="1" applyBorder="1" applyAlignment="1">
      <alignment horizontal="center" wrapText="1"/>
    </xf>
    <xf numFmtId="0" fontId="3" fillId="0" borderId="39"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0" xfId="0" applyFont="1" applyAlignment="1">
      <alignment horizontal="center" vertical="center" wrapText="1"/>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176" fontId="3" fillId="0" borderId="1" xfId="0" applyNumberFormat="1" applyFont="1" applyBorder="1" applyAlignment="1">
      <alignment horizontal="distributed" vertical="center"/>
    </xf>
    <xf numFmtId="2" fontId="3" fillId="0" borderId="1" xfId="0" applyNumberFormat="1" applyFont="1" applyBorder="1" applyAlignment="1">
      <alignment horizontal="center"/>
    </xf>
    <xf numFmtId="2" fontId="3" fillId="0" borderId="2" xfId="0" applyNumberFormat="1" applyFont="1" applyBorder="1" applyAlignment="1">
      <alignment horizontal="center"/>
    </xf>
    <xf numFmtId="0" fontId="3" fillId="0" borderId="3" xfId="0" applyFont="1" applyBorder="1" applyAlignment="1">
      <alignment horizontal="center"/>
    </xf>
    <xf numFmtId="0" fontId="3" fillId="0" borderId="1" xfId="0" applyFont="1" applyBorder="1" applyAlignment="1">
      <alignment horizontal="center"/>
    </xf>
    <xf numFmtId="0" fontId="3" fillId="0" borderId="0" xfId="0" applyFont="1" applyAlignment="1">
      <alignment horizontal="center" vertical="center"/>
    </xf>
    <xf numFmtId="0" fontId="5" fillId="0" borderId="0" xfId="0" applyFont="1" applyAlignment="1">
      <alignment horizontal="center" vertical="center"/>
    </xf>
    <xf numFmtId="0" fontId="15" fillId="0" borderId="0" xfId="0" applyFont="1">
      <alignment vertical="center"/>
    </xf>
    <xf numFmtId="0" fontId="18" fillId="0" borderId="21" xfId="0" applyFont="1" applyBorder="1" applyAlignment="1">
      <alignment horizontal="center" vertical="center"/>
    </xf>
    <xf numFmtId="0" fontId="18" fillId="0" borderId="0" xfId="0" applyFont="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14" fillId="0" borderId="7" xfId="0" applyFont="1" applyBorder="1" applyAlignment="1" applyProtection="1">
      <alignment horizontal="center" vertical="center" wrapText="1"/>
      <protection locked="0"/>
    </xf>
    <xf numFmtId="0" fontId="14" fillId="0" borderId="24" xfId="0"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25" xfId="0" applyFont="1" applyBorder="1" applyAlignment="1" applyProtection="1">
      <alignment horizontal="center" vertical="center" wrapText="1"/>
      <protection locked="0"/>
    </xf>
    <xf numFmtId="0" fontId="14" fillId="0" borderId="23" xfId="0" applyFont="1" applyBorder="1" applyAlignment="1" applyProtection="1">
      <alignment horizontal="center" vertical="center" wrapText="1"/>
      <protection locked="0"/>
    </xf>
    <xf numFmtId="0" fontId="23" fillId="0" borderId="46" xfId="0" applyFont="1" applyBorder="1" applyAlignment="1">
      <alignment horizontal="center" vertical="center"/>
    </xf>
    <xf numFmtId="0" fontId="23" fillId="0" borderId="27" xfId="0" applyFont="1" applyBorder="1" applyAlignment="1">
      <alignment horizontal="center" vertical="center"/>
    </xf>
    <xf numFmtId="188" fontId="9" fillId="0" borderId="13" xfId="0" applyNumberFormat="1" applyFont="1" applyBorder="1" applyAlignment="1">
      <alignment horizontal="center" vertical="center"/>
    </xf>
    <xf numFmtId="0" fontId="3" fillId="0" borderId="2" xfId="0" applyFont="1" applyBorder="1" applyAlignment="1">
      <alignment horizontal="center"/>
    </xf>
    <xf numFmtId="0" fontId="14" fillId="0" borderId="2" xfId="0" applyFont="1" applyBorder="1" applyAlignment="1" applyProtection="1">
      <alignment horizontal="right" wrapText="1"/>
      <protection locked="0"/>
    </xf>
    <xf numFmtId="0" fontId="14" fillId="0" borderId="5" xfId="0" applyFont="1" applyBorder="1" applyAlignment="1" applyProtection="1">
      <alignment horizontal="right" wrapText="1"/>
      <protection locked="0"/>
    </xf>
    <xf numFmtId="0" fontId="14" fillId="0" borderId="3" xfId="0" applyFont="1" applyBorder="1" applyAlignment="1" applyProtection="1">
      <alignment horizontal="right" wrapText="1"/>
      <protection locked="0"/>
    </xf>
    <xf numFmtId="0" fontId="14" fillId="0" borderId="1" xfId="0" applyFont="1" applyBorder="1" applyAlignment="1" applyProtection="1">
      <alignment horizontal="left" vertical="top" wrapText="1"/>
      <protection locked="0"/>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0" xfId="0" applyFont="1" applyBorder="1" applyAlignment="1">
      <alignment horizontal="center" vertical="center" textRotation="255" shrinkToFit="1"/>
    </xf>
    <xf numFmtId="0" fontId="14" fillId="0" borderId="6" xfId="0" applyFont="1" applyBorder="1" applyAlignment="1">
      <alignment horizontal="center" vertical="center" textRotation="255" shrinkToFit="1"/>
    </xf>
    <xf numFmtId="0" fontId="14" fillId="0" borderId="21" xfId="0" applyFont="1" applyBorder="1" applyAlignment="1">
      <alignment horizontal="center" vertical="center" textRotation="255" shrinkToFit="1"/>
    </xf>
    <xf numFmtId="0" fontId="14" fillId="0" borderId="22" xfId="0" applyFont="1" applyBorder="1" applyAlignment="1">
      <alignment horizontal="center" vertical="center" textRotation="255" shrinkToFit="1"/>
    </xf>
    <xf numFmtId="0" fontId="14" fillId="0" borderId="25" xfId="0" applyFont="1" applyBorder="1" applyAlignment="1">
      <alignment horizontal="center" vertical="center" textRotation="255" shrinkToFit="1"/>
    </xf>
    <xf numFmtId="0" fontId="14" fillId="0" borderId="23" xfId="0" applyFont="1" applyBorder="1" applyAlignment="1">
      <alignment horizontal="center" vertical="center" textRotation="255" shrinkToFit="1"/>
    </xf>
    <xf numFmtId="0" fontId="14" fillId="0" borderId="1"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0" borderId="6"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16"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23" xfId="0" applyFont="1" applyBorder="1" applyAlignment="1">
      <alignment horizontal="distributed" vertical="center" wrapText="1"/>
    </xf>
    <xf numFmtId="0" fontId="14" fillId="0" borderId="24" xfId="0" applyFont="1" applyBorder="1" applyAlignment="1">
      <alignment horizontal="distributed" vertical="center" wrapText="1"/>
    </xf>
    <xf numFmtId="183" fontId="9" fillId="0" borderId="13" xfId="0" applyNumberFormat="1" applyFont="1" applyBorder="1" applyAlignment="1">
      <alignment horizontal="center" vertical="center" shrinkToFit="1"/>
    </xf>
    <xf numFmtId="183" fontId="9" fillId="0" borderId="5" xfId="0" applyNumberFormat="1" applyFont="1" applyBorder="1" applyAlignment="1">
      <alignment horizontal="center" vertical="center" shrinkToFit="1"/>
    </xf>
    <xf numFmtId="38" fontId="9" fillId="0" borderId="13" xfId="1" applyFont="1" applyBorder="1" applyAlignment="1" applyProtection="1">
      <alignment horizontal="center" vertical="center"/>
    </xf>
    <xf numFmtId="38" fontId="9" fillId="0" borderId="5" xfId="1" applyFont="1" applyBorder="1" applyAlignment="1" applyProtection="1">
      <alignment horizontal="center" vertical="center"/>
    </xf>
    <xf numFmtId="14" fontId="9" fillId="0" borderId="2" xfId="0" applyNumberFormat="1" applyFont="1" applyBorder="1" applyAlignment="1">
      <alignment horizontal="center" vertical="center" shrinkToFit="1"/>
    </xf>
    <xf numFmtId="14" fontId="9" fillId="0" borderId="5" xfId="0" applyNumberFormat="1" applyFont="1" applyBorder="1" applyAlignment="1">
      <alignment horizontal="center" vertical="center" shrinkToFit="1"/>
    </xf>
    <xf numFmtId="14" fontId="9" fillId="0" borderId="3" xfId="0" applyNumberFormat="1" applyFont="1" applyBorder="1" applyAlignment="1">
      <alignment horizontal="center" vertical="center" shrinkToFit="1"/>
    </xf>
    <xf numFmtId="178" fontId="9" fillId="0" borderId="1" xfId="0" applyNumberFormat="1" applyFont="1" applyBorder="1" applyAlignment="1">
      <alignment horizontal="center" vertical="center"/>
    </xf>
    <xf numFmtId="178" fontId="9" fillId="0" borderId="2" xfId="0" applyNumberFormat="1" applyFont="1" applyBorder="1" applyAlignment="1">
      <alignment horizontal="center" vertical="center"/>
    </xf>
    <xf numFmtId="182" fontId="9" fillId="0" borderId="11" xfId="1" applyNumberFormat="1" applyFont="1" applyBorder="1" applyAlignment="1" applyProtection="1">
      <alignment horizontal="center" vertical="center" shrinkToFit="1"/>
      <protection locked="0"/>
    </xf>
    <xf numFmtId="182" fontId="9" fillId="0" borderId="12" xfId="1" applyNumberFormat="1" applyFont="1" applyBorder="1" applyAlignment="1" applyProtection="1">
      <alignment horizontal="center" vertical="center" shrinkToFit="1"/>
      <protection locked="0"/>
    </xf>
    <xf numFmtId="14" fontId="9" fillId="0" borderId="3" xfId="0" applyNumberFormat="1" applyFont="1" applyBorder="1" applyAlignment="1">
      <alignment horizontal="center" vertical="center"/>
    </xf>
    <xf numFmtId="14" fontId="9" fillId="0" borderId="1" xfId="0" applyNumberFormat="1" applyFont="1" applyBorder="1" applyAlignment="1">
      <alignment horizontal="center" vertical="center"/>
    </xf>
    <xf numFmtId="178" fontId="21" fillId="0" borderId="1" xfId="0" applyNumberFormat="1" applyFont="1" applyBorder="1" applyAlignment="1">
      <alignment horizontal="center" vertical="center"/>
    </xf>
    <xf numFmtId="178" fontId="21" fillId="0" borderId="2" xfId="0" applyNumberFormat="1" applyFont="1" applyBorder="1" applyAlignment="1">
      <alignment horizontal="center" vertical="center"/>
    </xf>
    <xf numFmtId="0" fontId="14" fillId="0" borderId="2" xfId="0" applyFont="1" applyBorder="1" applyAlignment="1">
      <alignment horizontal="right" wrapText="1"/>
    </xf>
    <xf numFmtId="0" fontId="14" fillId="0" borderId="5" xfId="0" applyFont="1" applyBorder="1" applyAlignment="1">
      <alignment horizontal="right" wrapText="1"/>
    </xf>
    <xf numFmtId="0" fontId="14" fillId="0" borderId="3" xfId="0" applyFont="1" applyBorder="1" applyAlignment="1">
      <alignment horizontal="right" wrapText="1"/>
    </xf>
    <xf numFmtId="0" fontId="14" fillId="0" borderId="1" xfId="0" applyFont="1" applyBorder="1" applyAlignment="1">
      <alignment horizontal="left" vertical="top" wrapText="1"/>
    </xf>
    <xf numFmtId="0" fontId="14" fillId="0" borderId="16" xfId="0" applyFont="1" applyBorder="1" applyAlignment="1">
      <alignment horizontal="center" vertical="center" wrapText="1"/>
    </xf>
    <xf numFmtId="0" fontId="12" fillId="0" borderId="16" xfId="0" applyFont="1" applyBorder="1" applyAlignment="1">
      <alignment horizontal="left" vertical="top" wrapText="1"/>
    </xf>
    <xf numFmtId="0" fontId="12" fillId="0" borderId="0" xfId="0" applyFont="1" applyAlignment="1">
      <alignment horizontal="left" vertical="top" wrapText="1"/>
    </xf>
    <xf numFmtId="182" fontId="9" fillId="0" borderId="13" xfId="1" applyNumberFormat="1" applyFont="1" applyBorder="1" applyAlignment="1" applyProtection="1">
      <alignment horizontal="center" vertical="center" shrinkToFit="1"/>
      <protection locked="0"/>
    </xf>
    <xf numFmtId="182" fontId="9" fillId="0" borderId="14" xfId="1" applyNumberFormat="1" applyFont="1" applyBorder="1" applyAlignment="1" applyProtection="1">
      <alignment horizontal="center" vertical="center" shrinkToFit="1"/>
      <protection locked="0"/>
    </xf>
    <xf numFmtId="14" fontId="3" fillId="0" borderId="1" xfId="0" applyNumberFormat="1" applyFont="1" applyBorder="1" applyAlignment="1">
      <alignment horizontal="center" vertical="center"/>
    </xf>
    <xf numFmtId="177" fontId="3" fillId="0" borderId="11" xfId="0" applyNumberFormat="1" applyFont="1" applyBorder="1" applyAlignment="1">
      <alignment horizontal="center" vertical="center"/>
    </xf>
    <xf numFmtId="177" fontId="3" fillId="0" borderId="12" xfId="0" applyNumberFormat="1" applyFont="1" applyBorder="1" applyAlignment="1">
      <alignment horizontal="center" vertical="center"/>
    </xf>
    <xf numFmtId="14" fontId="3" fillId="0" borderId="3" xfId="0" applyNumberFormat="1" applyFont="1" applyBorder="1" applyAlignment="1">
      <alignment horizontal="center" vertical="center"/>
    </xf>
    <xf numFmtId="2" fontId="3" fillId="0" borderId="1" xfId="0" applyNumberFormat="1" applyFont="1" applyBorder="1" applyAlignment="1">
      <alignment horizontal="center" vertical="center"/>
    </xf>
    <xf numFmtId="2" fontId="3" fillId="0" borderId="2" xfId="0" applyNumberFormat="1" applyFont="1" applyBorder="1" applyAlignment="1">
      <alignment horizontal="center" vertical="center"/>
    </xf>
    <xf numFmtId="40" fontId="3" fillId="0" borderId="3" xfId="1" applyNumberFormat="1" applyFont="1" applyBorder="1" applyAlignment="1" applyProtection="1">
      <alignment horizontal="center" vertical="center"/>
    </xf>
    <xf numFmtId="38" fontId="3" fillId="0" borderId="5" xfId="1" applyFont="1" applyBorder="1" applyAlignment="1" applyProtection="1">
      <alignment horizontal="center" vertical="center"/>
    </xf>
    <xf numFmtId="0" fontId="10" fillId="0" borderId="6" xfId="0" applyFont="1" applyBorder="1" applyAlignment="1">
      <alignment horizontal="center"/>
    </xf>
    <xf numFmtId="0" fontId="10" fillId="0" borderId="7" xfId="0" applyFont="1" applyBorder="1" applyAlignment="1">
      <alignment horizontal="center"/>
    </xf>
    <xf numFmtId="0" fontId="3" fillId="0" borderId="8"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 fillId="2" borderId="0" xfId="0" applyFont="1" applyFill="1" applyAlignment="1">
      <alignment horizontal="center" vertical="center"/>
    </xf>
    <xf numFmtId="0" fontId="15" fillId="2" borderId="0" xfId="0" applyFont="1" applyFill="1">
      <alignment vertical="center"/>
    </xf>
    <xf numFmtId="193" fontId="3" fillId="0" borderId="1" xfId="0" applyNumberFormat="1" applyFont="1" applyBorder="1" applyAlignment="1">
      <alignment horizontal="center" vertical="center"/>
    </xf>
    <xf numFmtId="193" fontId="3" fillId="0" borderId="2" xfId="0" applyNumberFormat="1" applyFont="1" applyBorder="1" applyAlignment="1">
      <alignment horizontal="center" vertical="center"/>
    </xf>
    <xf numFmtId="193" fontId="9" fillId="0" borderId="1" xfId="1" applyNumberFormat="1" applyFont="1" applyFill="1" applyBorder="1" applyAlignment="1" applyProtection="1">
      <alignment horizontal="center" vertical="center" shrinkToFit="1"/>
    </xf>
    <xf numFmtId="193" fontId="9" fillId="0" borderId="2" xfId="1" applyNumberFormat="1" applyFont="1" applyFill="1" applyBorder="1" applyAlignment="1" applyProtection="1">
      <alignment horizontal="center" vertical="center" shrinkToFit="1"/>
    </xf>
  </cellXfs>
  <cellStyles count="3">
    <cellStyle name="パーセント" xfId="2" builtinId="5"/>
    <cellStyle name="桁区切り" xfId="1" builtinId="6"/>
    <cellStyle name="標準" xfId="0" builtinId="0"/>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25</xdr:col>
      <xdr:colOff>163250</xdr:colOff>
      <xdr:row>6</xdr:row>
      <xdr:rowOff>244723</xdr:rowOff>
    </xdr:from>
    <xdr:to>
      <xdr:col>33</xdr:col>
      <xdr:colOff>508530</xdr:colOff>
      <xdr:row>11</xdr:row>
      <xdr:rowOff>51857</xdr:rowOff>
    </xdr:to>
    <xdr:sp macro="" textlink="">
      <xdr:nvSpPr>
        <xdr:cNvPr id="2" name="正方形/長方形 1">
          <a:extLst>
            <a:ext uri="{FF2B5EF4-FFF2-40B4-BE49-F238E27FC236}">
              <a16:creationId xmlns:a16="http://schemas.microsoft.com/office/drawing/2014/main" id="{FFFAD93F-2AD3-4C10-A3AF-D0118F4DFCE9}"/>
            </a:ext>
          </a:extLst>
        </xdr:cNvPr>
        <xdr:cNvSpPr/>
      </xdr:nvSpPr>
      <xdr:spPr>
        <a:xfrm>
          <a:off x="9316775" y="1902073"/>
          <a:ext cx="7698580" cy="1131109"/>
        </a:xfrm>
        <a:prstGeom prst="rect">
          <a:avLst/>
        </a:prstGeom>
        <a:no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rgbClr val="FFFF00"/>
              </a:solidFill>
            </a:rPr>
            <a:t>※</a:t>
          </a:r>
          <a:r>
            <a:rPr kumimoji="1" lang="ja-JP" altLang="en-US" sz="1800" b="1">
              <a:solidFill>
                <a:srgbClr val="FFFF00"/>
              </a:solidFill>
            </a:rPr>
            <a:t>振込口座情報については直接用紙への記入をお願いしております。</a:t>
          </a:r>
          <a:endParaRPr kumimoji="1" lang="en-US" altLang="ja-JP" sz="1800" b="1">
            <a:solidFill>
              <a:srgbClr val="FFFF00"/>
            </a:solidFill>
          </a:endParaRPr>
        </a:p>
        <a:p>
          <a:pPr algn="l"/>
          <a:r>
            <a:rPr kumimoji="1" lang="ja-JP" altLang="en-US" sz="1800" b="1">
              <a:solidFill>
                <a:srgbClr val="FFFF00"/>
              </a:solidFill>
            </a:rPr>
            <a:t>　記入のお忘れがございませんようお願い申し上げます。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191825</xdr:colOff>
      <xdr:row>7</xdr:row>
      <xdr:rowOff>82798</xdr:rowOff>
    </xdr:from>
    <xdr:to>
      <xdr:col>33</xdr:col>
      <xdr:colOff>537105</xdr:colOff>
      <xdr:row>11</xdr:row>
      <xdr:rowOff>232832</xdr:rowOff>
    </xdr:to>
    <xdr:sp macro="" textlink="">
      <xdr:nvSpPr>
        <xdr:cNvPr id="2" name="正方形/長方形 1">
          <a:extLst>
            <a:ext uri="{FF2B5EF4-FFF2-40B4-BE49-F238E27FC236}">
              <a16:creationId xmlns:a16="http://schemas.microsoft.com/office/drawing/2014/main" id="{DCE8E459-EAAF-4E54-8390-D46F9811C5D1}"/>
            </a:ext>
          </a:extLst>
        </xdr:cNvPr>
        <xdr:cNvSpPr/>
      </xdr:nvSpPr>
      <xdr:spPr>
        <a:xfrm>
          <a:off x="9431075" y="2083048"/>
          <a:ext cx="7698580" cy="1131109"/>
        </a:xfrm>
        <a:prstGeom prst="rect">
          <a:avLst/>
        </a:prstGeom>
        <a:no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rgbClr val="FFFF00"/>
              </a:solidFill>
            </a:rPr>
            <a:t>※</a:t>
          </a:r>
          <a:r>
            <a:rPr kumimoji="1" lang="ja-JP" altLang="en-US" sz="1800" b="1">
              <a:solidFill>
                <a:srgbClr val="FFFF00"/>
              </a:solidFill>
            </a:rPr>
            <a:t>振込口座情報については直接用紙への記入をお願いしております。</a:t>
          </a:r>
          <a:endParaRPr kumimoji="1" lang="en-US" altLang="ja-JP" sz="1800" b="1">
            <a:solidFill>
              <a:srgbClr val="FFFF00"/>
            </a:solidFill>
          </a:endParaRPr>
        </a:p>
        <a:p>
          <a:pPr algn="l"/>
          <a:r>
            <a:rPr kumimoji="1" lang="ja-JP" altLang="en-US" sz="1800" b="1">
              <a:solidFill>
                <a:srgbClr val="FFFF00"/>
              </a:solidFill>
            </a:rPr>
            <a:t>　記入のお忘れがございませんようお願い申し上げます。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191825</xdr:colOff>
      <xdr:row>7</xdr:row>
      <xdr:rowOff>82798</xdr:rowOff>
    </xdr:from>
    <xdr:to>
      <xdr:col>33</xdr:col>
      <xdr:colOff>537105</xdr:colOff>
      <xdr:row>11</xdr:row>
      <xdr:rowOff>232832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447884" y="2077445"/>
          <a:ext cx="7707545" cy="1124946"/>
        </a:xfrm>
        <a:prstGeom prst="rect">
          <a:avLst/>
        </a:prstGeom>
        <a:no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rgbClr val="FFFF00"/>
              </a:solidFill>
            </a:rPr>
            <a:t>※</a:t>
          </a:r>
          <a:r>
            <a:rPr kumimoji="1" lang="ja-JP" altLang="en-US" sz="1800" b="1">
              <a:solidFill>
                <a:srgbClr val="FFFF00"/>
              </a:solidFill>
            </a:rPr>
            <a:t>振込口座情報については直接用紙への記入をお願いしております。</a:t>
          </a:r>
          <a:endParaRPr kumimoji="1" lang="en-US" altLang="ja-JP" sz="1800" b="1">
            <a:solidFill>
              <a:srgbClr val="FFFF00"/>
            </a:solidFill>
          </a:endParaRPr>
        </a:p>
        <a:p>
          <a:pPr algn="l"/>
          <a:r>
            <a:rPr kumimoji="1" lang="ja-JP" altLang="en-US" sz="1800" b="1">
              <a:solidFill>
                <a:srgbClr val="FFFF00"/>
              </a:solidFill>
            </a:rPr>
            <a:t>　記入のお忘れがございませんようお願い申し上げます。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179918</xdr:colOff>
      <xdr:row>8</xdr:row>
      <xdr:rowOff>116416</xdr:rowOff>
    </xdr:from>
    <xdr:to>
      <xdr:col>33</xdr:col>
      <xdr:colOff>275167</xdr:colOff>
      <xdr:row>12</xdr:row>
      <xdr:rowOff>42333</xdr:rowOff>
    </xdr:to>
    <xdr:sp macro="" textlink="">
      <xdr:nvSpPr>
        <xdr:cNvPr id="2" name="正方形/長方形 1">
          <a:extLst>
            <a:ext uri="{FF2B5EF4-FFF2-40B4-BE49-F238E27FC236}">
              <a16:creationId xmlns:a16="http://schemas.microsoft.com/office/drawing/2014/main" id="{AA29A641-1B38-4B92-B09B-55B0DA884636}"/>
            </a:ext>
          </a:extLst>
        </xdr:cNvPr>
        <xdr:cNvSpPr/>
      </xdr:nvSpPr>
      <xdr:spPr>
        <a:xfrm>
          <a:off x="8859098" y="2326216"/>
          <a:ext cx="7692389" cy="863177"/>
        </a:xfrm>
        <a:prstGeom prst="rect">
          <a:avLst/>
        </a:prstGeom>
        <a:no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rgbClr val="FFFF00"/>
              </a:solidFill>
            </a:rPr>
            <a:t>※</a:t>
          </a:r>
          <a:r>
            <a:rPr kumimoji="1" lang="ja-JP" altLang="en-US" sz="1800" b="1">
              <a:solidFill>
                <a:srgbClr val="FFFF00"/>
              </a:solidFill>
            </a:rPr>
            <a:t>振込口座情報については直接用紙への記入をお願いしております。</a:t>
          </a:r>
          <a:endParaRPr kumimoji="1" lang="en-US" altLang="ja-JP" sz="1800" b="1">
            <a:solidFill>
              <a:srgbClr val="FFFF00"/>
            </a:solidFill>
          </a:endParaRPr>
        </a:p>
        <a:p>
          <a:pPr algn="l"/>
          <a:r>
            <a:rPr kumimoji="1" lang="ja-JP" altLang="en-US" sz="1800" b="1">
              <a:solidFill>
                <a:srgbClr val="FFFF00"/>
              </a:solidFill>
            </a:rPr>
            <a:t>　記入のお忘れがございませんようお願い申し上げます。</a:t>
          </a:r>
        </a:p>
      </xdr:txBody>
    </xdr:sp>
    <xdr:clientData/>
  </xdr:twoCellAnchor>
</xdr:wsDr>
</file>

<file path=xl/persons/person.xml><?xml version="1.0" encoding="utf-8"?>
<personList xmlns="http://schemas.microsoft.com/office/spreadsheetml/2018/threadedcomments" xmlns:x="http://schemas.openxmlformats.org/spreadsheetml/2006/main">
  <person displayName="阿部 昌弘" id="{37BC3E22-8537-4D55-A5C8-A27978477A4A}" userId="S::masahiro.abe@west-gr.co.jp::26ed82e1-401d-4b3a-be3c-504140080374"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311" dT="2023-05-17T05:13:52.75" personId="{37BC3E22-8537-4D55-A5C8-A27978477A4A}" id="{AD61EA03-5EA2-45DE-855C-F3EA21D01B89}">
    <text>2021年9月30日保証解約済み⇒次回対象（第9回）から外す</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859A1-CA18-4E16-9B1F-B47877D2A5F6}">
  <sheetPr>
    <tabColor rgb="FFFFFF00"/>
  </sheetPr>
  <dimension ref="A1:BF44"/>
  <sheetViews>
    <sheetView tabSelected="1" view="pageBreakPreview" zoomScale="85" zoomScaleNormal="100" zoomScaleSheetLayoutView="85" workbookViewId="0">
      <pane ySplit="15" topLeftCell="A16" activePane="bottomLeft" state="frozen"/>
      <selection activeCell="J15" sqref="J15:L15"/>
      <selection pane="bottomLeft" activeCell="R24" sqref="R24:S24"/>
    </sheetView>
  </sheetViews>
  <sheetFormatPr defaultColWidth="8.625" defaultRowHeight="18.75" x14ac:dyDescent="0.4"/>
  <cols>
    <col min="1" max="1" width="13.125" style="21" bestFit="1" customWidth="1"/>
    <col min="2" max="10" width="4.25" style="1" customWidth="1"/>
    <col min="11" max="11" width="4.625" style="1" customWidth="1"/>
    <col min="12" max="12" width="6.625" style="1" customWidth="1"/>
    <col min="13" max="14" width="4.875" style="1" customWidth="1"/>
    <col min="15" max="19" width="4.25" style="1" customWidth="1"/>
    <col min="20" max="20" width="5.25" style="1" customWidth="1"/>
    <col min="21" max="25" width="4.875" style="1" customWidth="1"/>
    <col min="26" max="27" width="4.25" style="1" customWidth="1"/>
    <col min="28" max="28" width="7.5" style="1" customWidth="1"/>
    <col min="29" max="29" width="10.625" style="1" customWidth="1"/>
    <col min="30" max="30" width="26" style="1" customWidth="1"/>
    <col min="31" max="31" width="16.875" style="1" customWidth="1"/>
    <col min="32" max="32" width="16" style="1" customWidth="1"/>
    <col min="33" max="33" width="11" style="1" bestFit="1" customWidth="1"/>
    <col min="34" max="34" width="7.5" style="1" customWidth="1"/>
    <col min="35" max="35" width="9.5" style="1" bestFit="1" customWidth="1"/>
    <col min="36" max="36" width="7.25" style="1" bestFit="1" customWidth="1"/>
    <col min="37" max="37" width="11.125" style="1" bestFit="1" customWidth="1"/>
    <col min="38" max="38" width="6.125" style="1" bestFit="1" customWidth="1"/>
    <col min="39" max="39" width="9.125" style="1" bestFit="1" customWidth="1"/>
    <col min="40" max="40" width="8.5" style="1" customWidth="1"/>
    <col min="41" max="48" width="10.375" style="1" customWidth="1"/>
    <col min="49" max="49" width="12.875" style="1" customWidth="1"/>
    <col min="50" max="64" width="4.25" style="1" customWidth="1"/>
    <col min="65" max="65" width="3.875" style="1" customWidth="1"/>
    <col min="66" max="16384" width="8.625" style="1"/>
  </cols>
  <sheetData>
    <row r="1" spans="1:58" x14ac:dyDescent="0.4">
      <c r="B1" s="1" t="s">
        <v>136</v>
      </c>
    </row>
    <row r="2" spans="1:58" x14ac:dyDescent="0.4">
      <c r="B2" s="1" t="s">
        <v>184</v>
      </c>
    </row>
    <row r="3" spans="1:58" ht="35.25" customHeight="1" x14ac:dyDescent="0.4">
      <c r="B3" s="239" t="s">
        <v>4484</v>
      </c>
      <c r="C3" s="239"/>
      <c r="D3" s="239"/>
      <c r="E3" s="239"/>
      <c r="F3" s="239"/>
      <c r="G3" s="239"/>
      <c r="H3" s="239"/>
      <c r="I3" s="239"/>
      <c r="J3" s="239"/>
      <c r="K3" s="239"/>
      <c r="L3" s="239"/>
      <c r="M3" s="239"/>
      <c r="N3" s="239"/>
      <c r="O3" s="239"/>
      <c r="P3" s="239"/>
      <c r="Q3" s="239"/>
      <c r="R3" s="239"/>
      <c r="S3" s="239"/>
      <c r="T3" s="239"/>
      <c r="U3" s="239"/>
      <c r="V3" s="239"/>
      <c r="W3" s="239"/>
      <c r="X3" s="239"/>
      <c r="Y3" s="239"/>
      <c r="Z3" s="19"/>
      <c r="AA3" s="19"/>
      <c r="AB3" s="240"/>
      <c r="AC3" s="240"/>
      <c r="AD3" s="240"/>
      <c r="AE3" s="240"/>
      <c r="AF3" s="240"/>
    </row>
    <row r="4" spans="1:58" x14ac:dyDescent="0.4">
      <c r="B4" s="239"/>
      <c r="C4" s="239"/>
      <c r="D4" s="239"/>
      <c r="E4" s="239"/>
      <c r="F4" s="239"/>
      <c r="G4" s="239"/>
      <c r="H4" s="239"/>
      <c r="I4" s="239"/>
      <c r="J4" s="239"/>
      <c r="K4" s="239"/>
      <c r="L4" s="239"/>
      <c r="M4" s="239"/>
      <c r="N4" s="239"/>
      <c r="O4" s="239"/>
      <c r="P4" s="239"/>
      <c r="Q4" s="239"/>
      <c r="R4" s="239"/>
      <c r="S4" s="239"/>
      <c r="T4" s="239"/>
      <c r="U4" s="239"/>
      <c r="V4" s="239"/>
      <c r="W4" s="239"/>
      <c r="X4" s="239"/>
      <c r="Y4" s="239"/>
    </row>
    <row r="5" spans="1:58" ht="19.5" x14ac:dyDescent="0.4">
      <c r="C5" s="1" t="s">
        <v>0</v>
      </c>
      <c r="AC5" s="20" t="s">
        <v>101</v>
      </c>
      <c r="AD5" s="39"/>
      <c r="AE5" s="241" t="s">
        <v>121</v>
      </c>
      <c r="AF5" s="242"/>
      <c r="AG5" s="21"/>
      <c r="AH5" s="21"/>
      <c r="AI5" s="21"/>
      <c r="AJ5" s="21"/>
      <c r="AK5" s="21"/>
      <c r="AL5" s="21"/>
      <c r="AM5" s="48"/>
      <c r="AN5" s="48"/>
      <c r="AO5" s="21"/>
      <c r="AP5" s="21"/>
      <c r="AQ5" s="21"/>
    </row>
    <row r="6" spans="1:58" ht="19.5" customHeight="1" x14ac:dyDescent="0.4">
      <c r="C6" s="104" t="s">
        <v>1</v>
      </c>
      <c r="D6" s="104"/>
      <c r="E6" s="104"/>
      <c r="F6" s="104"/>
      <c r="G6" s="104" t="s">
        <v>2</v>
      </c>
      <c r="H6" s="104"/>
      <c r="I6" s="104"/>
      <c r="J6" s="104"/>
      <c r="K6" s="243" t="str">
        <f>+IF(AD9=0,"",AE8)</f>
        <v/>
      </c>
      <c r="L6" s="243"/>
      <c r="M6" s="243"/>
      <c r="N6" s="243"/>
      <c r="O6" s="243"/>
      <c r="P6" s="243"/>
      <c r="Q6" s="243"/>
      <c r="R6" s="243"/>
      <c r="S6" s="243"/>
      <c r="T6" s="243"/>
      <c r="U6" s="243"/>
      <c r="V6" s="243"/>
      <c r="W6" s="243"/>
      <c r="AC6" s="20" t="s">
        <v>119</v>
      </c>
      <c r="AD6" s="39"/>
      <c r="AE6" s="241"/>
      <c r="AF6" s="242"/>
      <c r="AG6" s="21"/>
      <c r="AH6" s="21"/>
      <c r="AI6" s="21"/>
      <c r="AJ6" s="21"/>
      <c r="AK6" s="21"/>
      <c r="AL6" s="21"/>
      <c r="AM6" s="48"/>
      <c r="AN6" s="48"/>
      <c r="AO6" s="21"/>
      <c r="AP6" s="21"/>
      <c r="AQ6" s="21"/>
    </row>
    <row r="7" spans="1:58" ht="27" customHeight="1" x14ac:dyDescent="0.4">
      <c r="C7" s="104"/>
      <c r="D7" s="104"/>
      <c r="E7" s="104"/>
      <c r="F7" s="104"/>
      <c r="G7" s="104" t="s">
        <v>137</v>
      </c>
      <c r="H7" s="104"/>
      <c r="I7" s="104"/>
      <c r="J7" s="104"/>
      <c r="K7" s="243" t="str">
        <f>+IF(AD9=0,"",AF8)</f>
        <v/>
      </c>
      <c r="L7" s="243"/>
      <c r="M7" s="243"/>
      <c r="N7" s="243"/>
      <c r="O7" s="243"/>
      <c r="P7" s="243"/>
      <c r="Q7" s="243"/>
      <c r="R7" s="243"/>
      <c r="S7" s="243"/>
      <c r="T7" s="243"/>
      <c r="U7" s="244"/>
      <c r="V7" s="106" t="s">
        <v>3</v>
      </c>
      <c r="W7" s="104"/>
      <c r="Z7" s="21"/>
      <c r="AA7" s="21"/>
      <c r="AB7" s="21"/>
      <c r="AC7" s="21"/>
      <c r="AD7" s="21"/>
      <c r="AE7" s="21" t="s">
        <v>122</v>
      </c>
      <c r="AF7" s="21" t="s">
        <v>124</v>
      </c>
      <c r="AG7" s="21" t="s">
        <v>125</v>
      </c>
      <c r="AH7" s="21" t="s">
        <v>126</v>
      </c>
      <c r="AI7" s="21" t="s">
        <v>127</v>
      </c>
      <c r="AJ7" s="21" t="s">
        <v>128</v>
      </c>
      <c r="AK7" s="21" t="s">
        <v>129</v>
      </c>
      <c r="AL7" s="21" t="s">
        <v>130</v>
      </c>
      <c r="AM7" s="21" t="s">
        <v>7</v>
      </c>
      <c r="AN7" s="21" t="s">
        <v>114</v>
      </c>
      <c r="AO7" s="21" t="s">
        <v>134</v>
      </c>
      <c r="AP7" s="21" t="s">
        <v>4460</v>
      </c>
      <c r="AQ7" s="16"/>
    </row>
    <row r="8" spans="1:58" ht="19.5" customHeight="1" x14ac:dyDescent="0.4">
      <c r="C8" s="104" t="s">
        <v>138</v>
      </c>
      <c r="D8" s="104"/>
      <c r="E8" s="104"/>
      <c r="F8" s="104"/>
      <c r="G8" s="233" t="str">
        <f>+IF(AD9=0,"",AG8)</f>
        <v/>
      </c>
      <c r="H8" s="233"/>
      <c r="I8" s="233"/>
      <c r="J8" s="233"/>
      <c r="K8" s="233"/>
      <c r="L8" s="233"/>
      <c r="M8" s="104" t="s">
        <v>4</v>
      </c>
      <c r="N8" s="104"/>
      <c r="O8" s="104"/>
      <c r="P8" s="104"/>
      <c r="Q8" s="104"/>
      <c r="R8" s="234" t="str">
        <f>+IF(AD9=0,"",AH8)</f>
        <v/>
      </c>
      <c r="S8" s="234"/>
      <c r="T8" s="234"/>
      <c r="U8" s="235"/>
      <c r="V8" s="236" t="s">
        <v>139</v>
      </c>
      <c r="W8" s="237"/>
      <c r="Z8" s="21"/>
      <c r="AA8" s="21"/>
      <c r="AB8" s="21"/>
      <c r="AC8" s="21"/>
      <c r="AD8" s="21" t="str">
        <f>+IF(OR(AD5=0,AD6=0),"",AD5&amp;AD6)</f>
        <v/>
      </c>
      <c r="AE8" s="21" t="str">
        <f>IF(OR(AD5=0,AD6=0,AD9=0),"",VLOOKUP(AD8,Sheet5!A:N,2,0))</f>
        <v/>
      </c>
      <c r="AF8" s="21" t="str">
        <f>IF(OR(AD5=0,AD6=0,AD9=0),"",VLOOKUP(AD8,Sheet5!A:N,6,0))</f>
        <v/>
      </c>
      <c r="AG8" s="54" t="str">
        <f>IF(OR(AD5=0,AD6=0,AD9=0),"",VLOOKUP(AD8,Sheet5!A:N,7,0))</f>
        <v/>
      </c>
      <c r="AH8" s="21" t="str">
        <f>IF(OR(AD5=0,AD6=0,AD9=0),"",VLOOKUP(AD8,Sheet5!A:N,8,0))</f>
        <v/>
      </c>
      <c r="AI8" s="21" t="str">
        <f>IF(OR(AD5=0,AD6=0,AD9=0),"",VLOOKUP(AD8,Sheet5!A:N,9,0))</f>
        <v/>
      </c>
      <c r="AJ8" s="21" t="str">
        <f>IF(OR(AD5=0,AD6=0,AD9=0),"",VLOOKUP(AD8,Sheet5!A:N,10,0))</f>
        <v/>
      </c>
      <c r="AK8" s="21" t="str">
        <f>IF(OR(AD5=0,AD6=0,AD9=0),"",VLOOKUP(AD8,Sheet5!A:N,11,0))</f>
        <v/>
      </c>
      <c r="AL8" s="21" t="str">
        <f>IF(OR(AD5=0,AD6=0,AD9=0),"",VLOOKUP(AD8,Sheet5!A:N,12,0))</f>
        <v/>
      </c>
      <c r="AM8" s="21" t="str">
        <f>IF(OR(AD5=0,AD6=0,AD9=0),"",VLOOKUP(AD8,Sheet5!A:N,13,0))</f>
        <v/>
      </c>
      <c r="AN8" s="21" t="str">
        <f>IF(OR(AD5=0,AD6=0,AD9=0),"",VLOOKUP(AD8,Sheet5!A:N,14,0))</f>
        <v/>
      </c>
      <c r="AO8" s="54" t="str">
        <f>IF(OR(AD5=0,AD6=0,AD9=0),"",VLOOKUP(AD8,Sheet5!A:O,15,0))</f>
        <v/>
      </c>
      <c r="AP8" s="54" t="str">
        <f>IF(OR(AE5=0,AE6=0,AE9=0),"",VLOOKUP(AE8,Sheet5!B:P,16,0))</f>
        <v/>
      </c>
      <c r="AQ8" s="16"/>
    </row>
    <row r="9" spans="1:58" x14ac:dyDescent="0.4">
      <c r="C9" s="47"/>
      <c r="D9" s="47"/>
      <c r="E9" s="47"/>
      <c r="F9" s="22"/>
      <c r="G9" s="22"/>
      <c r="H9" s="22"/>
      <c r="I9" s="22"/>
      <c r="J9" s="22"/>
      <c r="K9" s="47"/>
      <c r="L9" s="47"/>
      <c r="M9" s="47"/>
      <c r="N9" s="23"/>
      <c r="O9" s="23"/>
      <c r="P9" s="23"/>
      <c r="Q9" s="23"/>
      <c r="R9" s="23"/>
      <c r="S9" s="23"/>
      <c r="T9" s="23"/>
      <c r="U9" s="23"/>
      <c r="V9" s="23"/>
      <c r="Z9" s="21"/>
      <c r="AA9" s="21"/>
      <c r="AB9" s="21"/>
      <c r="AC9" s="21"/>
      <c r="AD9" s="21">
        <f>+COUNTIF(Sheet5!A:A,中電_009_2!AD8)</f>
        <v>1047448</v>
      </c>
      <c r="AE9" s="21"/>
      <c r="AF9" s="21"/>
      <c r="AG9" s="21"/>
      <c r="AH9" s="21"/>
      <c r="AI9" s="21"/>
      <c r="AJ9" s="21"/>
      <c r="AK9" s="21"/>
      <c r="AL9" s="21"/>
      <c r="AM9" s="21"/>
      <c r="AN9" s="21"/>
      <c r="AO9" s="21"/>
      <c r="AP9" s="21"/>
      <c r="AQ9" s="21"/>
    </row>
    <row r="10" spans="1:58" ht="19.5" thickBot="1" x14ac:dyDescent="0.45">
      <c r="C10" s="238" t="s">
        <v>8</v>
      </c>
      <c r="D10" s="238"/>
      <c r="E10" s="238"/>
      <c r="F10" s="238"/>
      <c r="G10" s="238" t="str">
        <f>+IF(AD9=0,"",AJ8)</f>
        <v/>
      </c>
      <c r="H10" s="238"/>
      <c r="I10" s="238" t="s">
        <v>9</v>
      </c>
      <c r="J10" s="238"/>
      <c r="K10" s="238"/>
      <c r="L10" s="238"/>
      <c r="M10" s="103" t="str">
        <f>+IF(AD9=0,"",AM8)</f>
        <v/>
      </c>
      <c r="N10" s="103"/>
      <c r="O10" s="238"/>
      <c r="P10" s="47"/>
      <c r="Q10" s="238" t="s">
        <v>10</v>
      </c>
      <c r="R10" s="238"/>
      <c r="S10" s="238"/>
      <c r="T10" s="238"/>
      <c r="U10" s="238" t="str">
        <f>+IF(AD9=0,"",AL8)</f>
        <v/>
      </c>
      <c r="V10" s="238"/>
      <c r="W10" s="1" t="s">
        <v>11</v>
      </c>
      <c r="Z10" s="21"/>
      <c r="AA10" s="21"/>
      <c r="AB10" s="21"/>
      <c r="AC10" s="21"/>
      <c r="AD10" s="21"/>
      <c r="AE10" s="21"/>
      <c r="AF10" s="21"/>
      <c r="AG10" s="21"/>
      <c r="AH10" s="21"/>
      <c r="AI10" s="21"/>
      <c r="AJ10" s="21"/>
      <c r="AK10" s="21"/>
      <c r="AL10" s="21"/>
      <c r="AM10" s="21"/>
      <c r="AN10" s="21"/>
      <c r="AO10" s="21"/>
      <c r="AP10" s="21"/>
      <c r="AQ10" s="21"/>
    </row>
    <row r="11" spans="1:58" ht="19.5" customHeight="1" x14ac:dyDescent="0.4">
      <c r="C11" s="208" t="s">
        <v>140</v>
      </c>
      <c r="D11" s="208"/>
      <c r="E11" s="208"/>
      <c r="F11" s="208"/>
      <c r="G11" s="209"/>
      <c r="H11" s="210" t="s">
        <v>141</v>
      </c>
      <c r="I11" s="211"/>
      <c r="J11" s="106" t="s">
        <v>4460</v>
      </c>
      <c r="K11" s="104"/>
      <c r="L11" s="104"/>
      <c r="M11" s="104"/>
      <c r="N11" s="105"/>
      <c r="O11" s="212" t="str">
        <f>IFERROR(VLOOKUP(K6,Sheet5!B:P,15,FALSE),"")</f>
        <v/>
      </c>
      <c r="P11" s="213"/>
      <c r="Q11" s="80" t="s">
        <v>4461</v>
      </c>
      <c r="R11" s="214" t="s">
        <v>13</v>
      </c>
      <c r="S11" s="215"/>
      <c r="T11" s="216"/>
      <c r="U11" s="217" t="s">
        <v>4491</v>
      </c>
      <c r="V11" s="218"/>
      <c r="W11" s="218"/>
      <c r="X11" s="218"/>
      <c r="Y11" s="219"/>
      <c r="Z11" s="21"/>
      <c r="AA11" s="21"/>
      <c r="AB11" s="21"/>
      <c r="AC11" s="21"/>
      <c r="AD11" s="21"/>
      <c r="AE11" s="21"/>
      <c r="AF11" s="21"/>
      <c r="AG11" s="21"/>
      <c r="AH11" s="21"/>
      <c r="AI11" s="21"/>
      <c r="AJ11" s="21"/>
      <c r="AK11" s="21"/>
      <c r="AL11" s="21"/>
      <c r="AM11" s="21"/>
      <c r="AN11" s="21"/>
      <c r="AO11" s="21"/>
      <c r="AP11" s="21"/>
      <c r="AQ11" s="43"/>
    </row>
    <row r="12" spans="1:58" x14ac:dyDescent="0.4">
      <c r="C12" s="112" t="s">
        <v>4454</v>
      </c>
      <c r="D12" s="226"/>
      <c r="E12" s="113"/>
      <c r="F12" s="112" t="s">
        <v>4455</v>
      </c>
      <c r="G12" s="226"/>
      <c r="H12" s="227" t="s">
        <v>18</v>
      </c>
      <c r="I12" s="228"/>
      <c r="J12" s="226" t="s">
        <v>18</v>
      </c>
      <c r="K12" s="113"/>
      <c r="L12" s="112" t="s">
        <v>4456</v>
      </c>
      <c r="M12" s="226"/>
      <c r="N12" s="226"/>
      <c r="O12" s="231" t="s">
        <v>4487</v>
      </c>
      <c r="P12" s="231"/>
      <c r="Q12" s="232"/>
      <c r="R12" s="220" t="s">
        <v>4458</v>
      </c>
      <c r="S12" s="221"/>
      <c r="T12" s="222"/>
      <c r="U12" s="220"/>
      <c r="V12" s="221"/>
      <c r="W12" s="221"/>
      <c r="X12" s="221"/>
      <c r="Y12" s="222"/>
      <c r="Z12" s="21"/>
      <c r="AA12" s="21"/>
      <c r="AB12" s="21"/>
      <c r="AC12" s="21"/>
      <c r="AD12" s="21"/>
      <c r="AE12" s="21"/>
      <c r="AF12" s="21"/>
      <c r="AG12" s="21"/>
      <c r="AH12" s="21"/>
      <c r="AI12" s="21"/>
      <c r="AJ12" s="21"/>
      <c r="AK12" s="21"/>
      <c r="AL12" s="21"/>
      <c r="AM12" s="21"/>
      <c r="AN12" s="21"/>
      <c r="AO12" s="21"/>
      <c r="AP12" s="21"/>
      <c r="AQ12" s="43"/>
    </row>
    <row r="13" spans="1:58" x14ac:dyDescent="0.4">
      <c r="C13" s="114"/>
      <c r="D13" s="103"/>
      <c r="E13" s="115"/>
      <c r="F13" s="114"/>
      <c r="G13" s="103"/>
      <c r="H13" s="229"/>
      <c r="I13" s="230"/>
      <c r="J13" s="103"/>
      <c r="K13" s="115"/>
      <c r="L13" s="114"/>
      <c r="M13" s="103"/>
      <c r="N13" s="103"/>
      <c r="O13" s="231"/>
      <c r="P13" s="231"/>
      <c r="Q13" s="232"/>
      <c r="R13" s="223"/>
      <c r="S13" s="224"/>
      <c r="T13" s="225"/>
      <c r="U13" s="223"/>
      <c r="V13" s="224"/>
      <c r="W13" s="224"/>
      <c r="X13" s="224"/>
      <c r="Y13" s="225"/>
      <c r="Z13" s="21"/>
      <c r="AA13" s="21"/>
      <c r="AB13" s="21"/>
      <c r="AC13" s="21"/>
      <c r="AD13" s="21"/>
      <c r="AE13" s="21"/>
      <c r="AF13" s="21"/>
      <c r="AG13" s="21"/>
      <c r="AH13" s="21"/>
      <c r="AI13" s="21"/>
      <c r="AJ13" s="21"/>
      <c r="AK13" s="21"/>
      <c r="AL13" s="21"/>
      <c r="AM13" s="21"/>
      <c r="AN13" s="21"/>
      <c r="AO13" s="21"/>
      <c r="AP13" s="21"/>
      <c r="AQ13" s="43"/>
    </row>
    <row r="14" spans="1:58" ht="18.75" customHeight="1" x14ac:dyDescent="0.4">
      <c r="B14" s="191" t="s">
        <v>20</v>
      </c>
      <c r="C14" s="192">
        <v>44409</v>
      </c>
      <c r="D14" s="192"/>
      <c r="E14" s="192"/>
      <c r="F14" s="104">
        <v>31</v>
      </c>
      <c r="G14" s="105"/>
      <c r="H14" s="193">
        <v>5401</v>
      </c>
      <c r="I14" s="194"/>
      <c r="J14" s="195">
        <v>5238.97</v>
      </c>
      <c r="K14" s="196"/>
      <c r="L14" s="199">
        <v>168.99903225806452</v>
      </c>
      <c r="M14" s="200"/>
      <c r="N14" s="200"/>
      <c r="O14" s="318">
        <v>28.166505376344087</v>
      </c>
      <c r="P14" s="318"/>
      <c r="Q14" s="319"/>
      <c r="R14" s="205">
        <v>3.5</v>
      </c>
      <c r="S14" s="206"/>
      <c r="T14" s="207" t="s">
        <v>4459</v>
      </c>
      <c r="U14" s="187" t="s">
        <v>4492</v>
      </c>
      <c r="V14" s="188"/>
      <c r="W14" s="188"/>
      <c r="X14" s="188"/>
      <c r="Y14" s="189"/>
      <c r="Z14" s="21"/>
      <c r="AA14" s="21"/>
      <c r="AB14" s="21"/>
      <c r="AC14" s="21"/>
      <c r="AD14" s="21"/>
      <c r="AE14" s="21"/>
      <c r="AF14" s="21"/>
      <c r="AG14" s="21"/>
      <c r="AH14" s="21"/>
      <c r="AI14" s="21"/>
      <c r="AJ14" s="21"/>
      <c r="AK14" s="21"/>
      <c r="AL14" s="21"/>
      <c r="AM14" s="21"/>
      <c r="AN14" s="21"/>
      <c r="AO14" s="21"/>
      <c r="AP14" s="21"/>
      <c r="AQ14" s="43"/>
    </row>
    <row r="15" spans="1:58" ht="18.75" customHeight="1" x14ac:dyDescent="0.4">
      <c r="B15" s="191"/>
      <c r="C15" s="192"/>
      <c r="D15" s="192"/>
      <c r="E15" s="192"/>
      <c r="F15" s="104"/>
      <c r="G15" s="105"/>
      <c r="H15" s="193"/>
      <c r="I15" s="194"/>
      <c r="J15" s="197"/>
      <c r="K15" s="198"/>
      <c r="L15" s="201"/>
      <c r="M15" s="202"/>
      <c r="N15" s="202"/>
      <c r="O15" s="318"/>
      <c r="P15" s="318"/>
      <c r="Q15" s="319"/>
      <c r="R15" s="205"/>
      <c r="S15" s="206"/>
      <c r="T15" s="207"/>
      <c r="U15" s="190"/>
      <c r="V15" s="188"/>
      <c r="W15" s="188"/>
      <c r="X15" s="188"/>
      <c r="Y15" s="189"/>
      <c r="Z15" s="21"/>
      <c r="AA15" s="43"/>
      <c r="AB15" s="43"/>
      <c r="AC15" s="43"/>
      <c r="AD15" s="43"/>
      <c r="AE15" s="43"/>
      <c r="AF15" s="43"/>
      <c r="AG15" s="43"/>
      <c r="AH15" s="43"/>
      <c r="AI15" s="43"/>
      <c r="AJ15" s="43"/>
      <c r="AK15" s="43"/>
      <c r="AL15" s="43"/>
      <c r="AM15" s="43"/>
      <c r="AN15" s="43"/>
      <c r="AO15" s="43"/>
      <c r="AP15" s="43"/>
      <c r="AQ15" s="21"/>
      <c r="AR15" s="21"/>
      <c r="AS15" s="21"/>
      <c r="AT15" s="21"/>
      <c r="AU15" s="21"/>
      <c r="AV15" s="21"/>
      <c r="AW15" s="21"/>
      <c r="AX15" s="21"/>
      <c r="AY15" s="21"/>
      <c r="AZ15" s="21"/>
      <c r="BA15" s="21"/>
      <c r="BB15" s="21"/>
      <c r="BC15" s="21"/>
      <c r="BD15" s="21"/>
      <c r="BE15" s="21"/>
      <c r="BF15" s="21"/>
    </row>
    <row r="16" spans="1:58" s="16" customFormat="1" ht="21" customHeight="1" x14ac:dyDescent="0.4">
      <c r="A16" s="21" t="str">
        <f>IF($AD$9=0,B16,
IF($AK$8="旧ルール",$G$10&amp;"(旧)"&amp;$AN$8&amp;B16,$G$10&amp;$AN$8&amp;B16))</f>
        <v>1</v>
      </c>
      <c r="B16" s="16">
        <v>1</v>
      </c>
      <c r="C16" s="170">
        <v>44805</v>
      </c>
      <c r="D16" s="171"/>
      <c r="E16" s="172"/>
      <c r="F16" s="173">
        <v>30</v>
      </c>
      <c r="G16" s="174"/>
      <c r="H16" s="185"/>
      <c r="I16" s="186"/>
      <c r="J16" s="177" t="str">
        <f>IFERROR(VLOOKUP($O$11,Sheet5!Z$3:AA$22,2,FALSE)*H16,"")</f>
        <v/>
      </c>
      <c r="K16" s="178"/>
      <c r="L16" s="179" t="str">
        <f>IFERROR(J16/F16,"")</f>
        <v/>
      </c>
      <c r="M16" s="180"/>
      <c r="N16" s="180"/>
      <c r="O16" s="320" t="str">
        <f>IFERROR(L16/6,"")</f>
        <v/>
      </c>
      <c r="P16" s="320"/>
      <c r="Q16" s="321"/>
      <c r="R16" s="166"/>
      <c r="S16" s="167"/>
      <c r="T16" s="78" t="s">
        <v>4459</v>
      </c>
      <c r="U16" s="168" t="str">
        <f>IFERROR(ROUNDDOWN(($U$10*R16*O16)*1.1,0),"")</f>
        <v/>
      </c>
      <c r="V16" s="169"/>
      <c r="W16" s="169"/>
      <c r="X16" s="169"/>
      <c r="Y16" s="62" t="s">
        <v>25</v>
      </c>
      <c r="Z16" s="21" t="str">
        <f>+IF(OR(H16=0,O16=0),"",
IF(AF16&gt;0.01,"←比較対象日の実際の発電量の"&amp;AF16*100&amp;"％で計算しています。",""))</f>
        <v/>
      </c>
      <c r="AA16" s="43"/>
      <c r="AB16" s="43"/>
      <c r="AC16" s="43"/>
      <c r="AD16" s="43"/>
      <c r="AE16" s="55" t="str">
        <f>+IF(R16="","対象外",
IF(R16-$AO$8&lt;0,"対象外","対象"))</f>
        <v>対象外</v>
      </c>
      <c r="AF16" s="56" t="str">
        <f>IFERROR(VLOOKUP(A16,'8県まとめ'!B:N,13,0),"")</f>
        <v/>
      </c>
      <c r="AG16" s="57" t="str">
        <f>IF(U16="","",R16)</f>
        <v/>
      </c>
      <c r="AH16" s="43"/>
      <c r="AI16" s="43"/>
      <c r="AJ16" s="43"/>
      <c r="AK16" s="43"/>
      <c r="AL16" s="43"/>
      <c r="AM16" s="43"/>
      <c r="AN16" s="43"/>
      <c r="AO16" s="43"/>
      <c r="AP16" s="43"/>
      <c r="AQ16" s="21"/>
      <c r="AR16" s="21"/>
      <c r="AS16" s="21"/>
      <c r="AT16" s="21"/>
      <c r="AU16" s="21"/>
      <c r="AV16" s="21"/>
      <c r="AW16" s="21"/>
      <c r="AX16" s="21"/>
      <c r="AY16" s="21"/>
      <c r="AZ16" s="21"/>
      <c r="BA16" s="21"/>
      <c r="BB16" s="21"/>
      <c r="BC16" s="21"/>
      <c r="BD16" s="21"/>
      <c r="BE16" s="21"/>
      <c r="BF16" s="21"/>
    </row>
    <row r="17" spans="1:58" s="16" customFormat="1" ht="21" customHeight="1" x14ac:dyDescent="0.4">
      <c r="A17" s="21" t="str">
        <f t="shared" ref="A17:A27" si="0">IF($AD$9=0,B17,
IF($AK$8="旧ルール",$G$10&amp;"(旧)"&amp;$AN$8&amp;B17,$G$10&amp;$AN$8&amp;B17))</f>
        <v>2</v>
      </c>
      <c r="B17" s="16">
        <v>2</v>
      </c>
      <c r="C17" s="170">
        <v>44835</v>
      </c>
      <c r="D17" s="171"/>
      <c r="E17" s="172"/>
      <c r="F17" s="173">
        <v>31</v>
      </c>
      <c r="G17" s="174"/>
      <c r="H17" s="185"/>
      <c r="I17" s="186"/>
      <c r="J17" s="177" t="str">
        <f>IFERROR(VLOOKUP($O$11,Sheet5!Z$3:AA$22,2,FALSE)*H17,"")</f>
        <v/>
      </c>
      <c r="K17" s="178"/>
      <c r="L17" s="179" t="str">
        <f t="shared" ref="L17:L27" si="1">IFERROR(J17/F17,"")</f>
        <v/>
      </c>
      <c r="M17" s="180"/>
      <c r="N17" s="180"/>
      <c r="O17" s="320" t="str">
        <f t="shared" ref="O17:O27" si="2">IFERROR(L17/6,"")</f>
        <v/>
      </c>
      <c r="P17" s="320"/>
      <c r="Q17" s="321"/>
      <c r="R17" s="166"/>
      <c r="S17" s="167"/>
      <c r="T17" s="78" t="s">
        <v>4459</v>
      </c>
      <c r="U17" s="168" t="str">
        <f t="shared" ref="U17:U27" si="3">IFERROR(ROUNDDOWN(($U$10*R17*O17)*1.1,0),"")</f>
        <v/>
      </c>
      <c r="V17" s="169"/>
      <c r="W17" s="169"/>
      <c r="X17" s="169"/>
      <c r="Y17" s="62" t="s">
        <v>25</v>
      </c>
      <c r="Z17" s="21" t="str">
        <f t="shared" ref="Z17:Z27" si="4">+IF(OR(H17=0,O17=0),"",
IF(AF17&gt;0.01,"←比較対象日の実際の発電量の"&amp;AF17*100&amp;"％で計算しています。",""))</f>
        <v/>
      </c>
      <c r="AA17" s="43"/>
      <c r="AB17" s="43"/>
      <c r="AC17" s="43"/>
      <c r="AD17" s="43"/>
      <c r="AE17" s="55" t="e">
        <f t="shared" ref="AE17:AE27" si="5">+IF(C17="","対象外",
IF(C17-$AO$8&lt;0,"対象外","対象"))</f>
        <v>#VALUE!</v>
      </c>
      <c r="AF17" s="56" t="str">
        <f>IFERROR(VLOOKUP(A17,'8県まとめ'!B:N,13,0),"")</f>
        <v/>
      </c>
      <c r="AG17" s="57" t="str">
        <f>IF(U17="","",R17)</f>
        <v/>
      </c>
      <c r="AH17" s="43"/>
      <c r="AI17" s="43"/>
      <c r="AJ17" s="43"/>
      <c r="AK17" s="43"/>
      <c r="AL17" s="43"/>
      <c r="AM17" s="43"/>
      <c r="AN17" s="43"/>
      <c r="AO17" s="43"/>
      <c r="AP17" s="43"/>
      <c r="AQ17" s="21"/>
      <c r="AR17" s="21"/>
      <c r="AS17" s="21"/>
      <c r="AT17" s="21"/>
      <c r="AU17" s="21"/>
      <c r="AV17" s="21"/>
      <c r="AW17" s="21"/>
      <c r="AX17" s="21"/>
      <c r="AY17" s="21"/>
      <c r="AZ17" s="21"/>
      <c r="BA17" s="21"/>
      <c r="BB17" s="21"/>
      <c r="BC17" s="21"/>
      <c r="BD17" s="21"/>
      <c r="BE17" s="21"/>
      <c r="BF17" s="21"/>
    </row>
    <row r="18" spans="1:58" s="16" customFormat="1" ht="21" customHeight="1" x14ac:dyDescent="0.4">
      <c r="A18" s="21" t="str">
        <f t="shared" si="0"/>
        <v>3</v>
      </c>
      <c r="B18" s="16">
        <v>3</v>
      </c>
      <c r="C18" s="170">
        <v>44866</v>
      </c>
      <c r="D18" s="171"/>
      <c r="E18" s="172"/>
      <c r="F18" s="173">
        <v>30</v>
      </c>
      <c r="G18" s="174"/>
      <c r="H18" s="185"/>
      <c r="I18" s="186"/>
      <c r="J18" s="177" t="str">
        <f>IFERROR(VLOOKUP($O$11,Sheet5!Z$3:AA$22,2,FALSE)*H18,"")</f>
        <v/>
      </c>
      <c r="K18" s="178"/>
      <c r="L18" s="179" t="str">
        <f t="shared" si="1"/>
        <v/>
      </c>
      <c r="M18" s="180"/>
      <c r="N18" s="180"/>
      <c r="O18" s="320" t="str">
        <f t="shared" si="2"/>
        <v/>
      </c>
      <c r="P18" s="320"/>
      <c r="Q18" s="321"/>
      <c r="R18" s="166"/>
      <c r="S18" s="167"/>
      <c r="T18" s="78" t="s">
        <v>4459</v>
      </c>
      <c r="U18" s="168" t="str">
        <f t="shared" si="3"/>
        <v/>
      </c>
      <c r="V18" s="169"/>
      <c r="W18" s="169"/>
      <c r="X18" s="169"/>
      <c r="Y18" s="62" t="s">
        <v>25</v>
      </c>
      <c r="Z18" s="21" t="str">
        <f t="shared" si="4"/>
        <v/>
      </c>
      <c r="AA18" s="43"/>
      <c r="AB18" s="43"/>
      <c r="AC18" s="43"/>
      <c r="AD18" s="43"/>
      <c r="AE18" s="55" t="e">
        <f t="shared" si="5"/>
        <v>#VALUE!</v>
      </c>
      <c r="AF18" s="56" t="str">
        <f>IFERROR(VLOOKUP(A18,'8県まとめ'!B:N,13,0),"")</f>
        <v/>
      </c>
      <c r="AG18" s="57" t="str">
        <f>IF(U18="","",R18)</f>
        <v/>
      </c>
      <c r="AH18" s="43"/>
      <c r="AI18" s="43"/>
      <c r="AJ18" s="43"/>
      <c r="AK18" s="43"/>
      <c r="AL18" s="43"/>
      <c r="AM18" s="43"/>
      <c r="AN18" s="43"/>
      <c r="AO18" s="43"/>
      <c r="AP18" s="43"/>
      <c r="AQ18" s="21"/>
      <c r="AR18" s="21"/>
      <c r="AS18" s="21"/>
      <c r="AT18" s="21"/>
      <c r="AU18" s="21"/>
      <c r="AV18" s="21"/>
      <c r="AW18" s="21"/>
      <c r="AX18" s="21"/>
      <c r="AY18" s="21"/>
      <c r="AZ18" s="21"/>
      <c r="BA18" s="21"/>
      <c r="BB18" s="21"/>
      <c r="BC18" s="21"/>
      <c r="BD18" s="21"/>
      <c r="BE18" s="21"/>
      <c r="BF18" s="21"/>
    </row>
    <row r="19" spans="1:58" s="16" customFormat="1" ht="21" customHeight="1" x14ac:dyDescent="0.4">
      <c r="A19" s="21" t="str">
        <f t="shared" si="0"/>
        <v>4</v>
      </c>
      <c r="B19" s="16">
        <v>4</v>
      </c>
      <c r="C19" s="170">
        <v>44896</v>
      </c>
      <c r="D19" s="171"/>
      <c r="E19" s="172"/>
      <c r="F19" s="173">
        <v>31</v>
      </c>
      <c r="G19" s="174"/>
      <c r="H19" s="185"/>
      <c r="I19" s="186"/>
      <c r="J19" s="177" t="str">
        <f>IFERROR(VLOOKUP($O$11,Sheet5!Z$3:AA$22,2,FALSE)*H19,"")</f>
        <v/>
      </c>
      <c r="K19" s="178"/>
      <c r="L19" s="179" t="str">
        <f t="shared" si="1"/>
        <v/>
      </c>
      <c r="M19" s="180"/>
      <c r="N19" s="180"/>
      <c r="O19" s="320" t="str">
        <f t="shared" si="2"/>
        <v/>
      </c>
      <c r="P19" s="320"/>
      <c r="Q19" s="321"/>
      <c r="R19" s="166"/>
      <c r="S19" s="167"/>
      <c r="T19" s="78" t="s">
        <v>4459</v>
      </c>
      <c r="U19" s="168" t="str">
        <f t="shared" si="3"/>
        <v/>
      </c>
      <c r="V19" s="169"/>
      <c r="W19" s="169"/>
      <c r="X19" s="169"/>
      <c r="Y19" s="62" t="s">
        <v>25</v>
      </c>
      <c r="Z19" s="21" t="str">
        <f t="shared" si="4"/>
        <v/>
      </c>
      <c r="AA19" s="43"/>
      <c r="AB19" s="43"/>
      <c r="AC19" s="43"/>
      <c r="AD19" s="43"/>
      <c r="AE19" s="55" t="e">
        <f t="shared" si="5"/>
        <v>#VALUE!</v>
      </c>
      <c r="AF19" s="56" t="str">
        <f>IFERROR(VLOOKUP(A19,'8県まとめ'!B:N,13,0),"")</f>
        <v/>
      </c>
      <c r="AG19" s="57" t="str">
        <f t="shared" ref="AG19:AG27" si="6">IF(U19="","",R19)</f>
        <v/>
      </c>
      <c r="AH19" s="43"/>
      <c r="AI19" s="43"/>
      <c r="AJ19" s="43"/>
      <c r="AK19" s="43"/>
      <c r="AL19" s="43"/>
      <c r="AM19" s="43"/>
      <c r="AN19" s="43"/>
      <c r="AO19" s="43"/>
      <c r="AP19" s="43"/>
      <c r="AQ19" s="21"/>
      <c r="AR19" s="21"/>
      <c r="AS19" s="21"/>
      <c r="AT19" s="21"/>
      <c r="AU19" s="21"/>
      <c r="AV19" s="21"/>
      <c r="AW19" s="21"/>
      <c r="AX19" s="21"/>
      <c r="AY19" s="21"/>
      <c r="AZ19" s="21"/>
      <c r="BA19" s="21"/>
      <c r="BB19" s="21"/>
      <c r="BC19" s="21"/>
      <c r="BD19" s="21"/>
      <c r="BE19" s="21"/>
      <c r="BF19" s="21"/>
    </row>
    <row r="20" spans="1:58" s="16" customFormat="1" ht="21" customHeight="1" x14ac:dyDescent="0.4">
      <c r="A20" s="21" t="str">
        <f t="shared" si="0"/>
        <v>5</v>
      </c>
      <c r="B20" s="16">
        <v>5</v>
      </c>
      <c r="C20" s="170">
        <v>44927</v>
      </c>
      <c r="D20" s="171"/>
      <c r="E20" s="172"/>
      <c r="F20" s="173">
        <v>31</v>
      </c>
      <c r="G20" s="174"/>
      <c r="H20" s="185"/>
      <c r="I20" s="186"/>
      <c r="J20" s="177" t="str">
        <f>IFERROR(VLOOKUP($O$11,Sheet5!Z$3:AA$22,2,FALSE)*H20,"")</f>
        <v/>
      </c>
      <c r="K20" s="178"/>
      <c r="L20" s="179" t="str">
        <f t="shared" si="1"/>
        <v/>
      </c>
      <c r="M20" s="180"/>
      <c r="N20" s="180"/>
      <c r="O20" s="320" t="str">
        <f t="shared" si="2"/>
        <v/>
      </c>
      <c r="P20" s="320"/>
      <c r="Q20" s="321"/>
      <c r="R20" s="166"/>
      <c r="S20" s="167"/>
      <c r="T20" s="78" t="s">
        <v>4459</v>
      </c>
      <c r="U20" s="168" t="str">
        <f t="shared" si="3"/>
        <v/>
      </c>
      <c r="V20" s="169"/>
      <c r="W20" s="169"/>
      <c r="X20" s="169"/>
      <c r="Y20" s="62" t="s">
        <v>25</v>
      </c>
      <c r="Z20" s="21" t="str">
        <f t="shared" si="4"/>
        <v/>
      </c>
      <c r="AA20" s="43"/>
      <c r="AB20" s="43"/>
      <c r="AC20" s="43"/>
      <c r="AD20" s="43"/>
      <c r="AE20" s="55" t="e">
        <f t="shared" si="5"/>
        <v>#VALUE!</v>
      </c>
      <c r="AF20" s="56" t="str">
        <f>IFERROR(VLOOKUP(A20,'8県まとめ'!B:N,13,0),"")</f>
        <v/>
      </c>
      <c r="AG20" s="57" t="str">
        <f t="shared" si="6"/>
        <v/>
      </c>
      <c r="AH20" s="43"/>
      <c r="AI20" s="43"/>
      <c r="AJ20" s="43"/>
      <c r="AK20" s="43"/>
      <c r="AL20" s="43"/>
      <c r="AM20" s="43"/>
      <c r="AN20" s="43"/>
      <c r="AO20" s="43"/>
      <c r="AP20" s="43"/>
      <c r="AQ20" s="21"/>
      <c r="AR20" s="21"/>
      <c r="AS20" s="21"/>
      <c r="AT20" s="21"/>
      <c r="AU20" s="21"/>
      <c r="AV20" s="21"/>
      <c r="AW20" s="21"/>
      <c r="AX20" s="21"/>
      <c r="AY20" s="21"/>
      <c r="AZ20" s="21"/>
      <c r="BA20" s="21"/>
      <c r="BB20" s="21"/>
      <c r="BC20" s="21"/>
      <c r="BD20" s="21"/>
      <c r="BE20" s="21"/>
      <c r="BF20" s="21"/>
    </row>
    <row r="21" spans="1:58" s="16" customFormat="1" ht="21" customHeight="1" x14ac:dyDescent="0.4">
      <c r="A21" s="21" t="str">
        <f t="shared" si="0"/>
        <v>6</v>
      </c>
      <c r="B21" s="16">
        <v>6</v>
      </c>
      <c r="C21" s="170">
        <v>44958</v>
      </c>
      <c r="D21" s="171"/>
      <c r="E21" s="172"/>
      <c r="F21" s="173">
        <v>28</v>
      </c>
      <c r="G21" s="174"/>
      <c r="H21" s="185"/>
      <c r="I21" s="186"/>
      <c r="J21" s="177" t="str">
        <f>IFERROR(VLOOKUP($O$11,Sheet5!Z$3:AA$22,2,FALSE)*H21,"")</f>
        <v/>
      </c>
      <c r="K21" s="178"/>
      <c r="L21" s="179" t="str">
        <f t="shared" si="1"/>
        <v/>
      </c>
      <c r="M21" s="180"/>
      <c r="N21" s="180"/>
      <c r="O21" s="320" t="str">
        <f t="shared" si="2"/>
        <v/>
      </c>
      <c r="P21" s="320"/>
      <c r="Q21" s="321"/>
      <c r="R21" s="166"/>
      <c r="S21" s="167"/>
      <c r="T21" s="78" t="s">
        <v>4459</v>
      </c>
      <c r="U21" s="168" t="str">
        <f t="shared" si="3"/>
        <v/>
      </c>
      <c r="V21" s="169"/>
      <c r="W21" s="169"/>
      <c r="X21" s="169"/>
      <c r="Y21" s="62" t="s">
        <v>25</v>
      </c>
      <c r="Z21" s="21" t="str">
        <f t="shared" si="4"/>
        <v/>
      </c>
      <c r="AA21" s="43"/>
      <c r="AB21" s="43"/>
      <c r="AC21" s="43"/>
      <c r="AD21" s="43"/>
      <c r="AE21" s="55" t="e">
        <f t="shared" si="5"/>
        <v>#VALUE!</v>
      </c>
      <c r="AF21" s="56" t="str">
        <f>IFERROR(VLOOKUP(A21,'8県まとめ'!B:N,13,0),"")</f>
        <v/>
      </c>
      <c r="AG21" s="57" t="str">
        <f>IF(U21="","",R21)</f>
        <v/>
      </c>
      <c r="AH21" s="43"/>
      <c r="AI21" s="43"/>
      <c r="AJ21" s="43"/>
      <c r="AK21" s="43"/>
      <c r="AL21" s="43"/>
      <c r="AM21" s="43"/>
      <c r="AN21" s="43"/>
      <c r="AO21" s="43"/>
      <c r="AP21" s="43"/>
      <c r="AQ21" s="21"/>
      <c r="AR21" s="21"/>
      <c r="AS21" s="21"/>
      <c r="AT21" s="21"/>
      <c r="AU21" s="21"/>
      <c r="AV21" s="21"/>
      <c r="AW21" s="21"/>
      <c r="AX21" s="21"/>
      <c r="AY21" s="21"/>
      <c r="AZ21" s="21"/>
      <c r="BA21" s="21"/>
      <c r="BB21" s="21"/>
      <c r="BC21" s="21"/>
      <c r="BD21" s="21"/>
      <c r="BE21" s="21"/>
      <c r="BF21" s="21"/>
    </row>
    <row r="22" spans="1:58" s="16" customFormat="1" ht="21" customHeight="1" x14ac:dyDescent="0.4">
      <c r="A22" s="21" t="str">
        <f t="shared" si="0"/>
        <v>7</v>
      </c>
      <c r="B22" s="16">
        <v>7</v>
      </c>
      <c r="C22" s="170">
        <v>44986</v>
      </c>
      <c r="D22" s="171"/>
      <c r="E22" s="172"/>
      <c r="F22" s="173">
        <v>31</v>
      </c>
      <c r="G22" s="174"/>
      <c r="H22" s="185"/>
      <c r="I22" s="186"/>
      <c r="J22" s="177" t="str">
        <f>IFERROR(VLOOKUP($O$11,Sheet5!Z$3:AA$22,2,FALSE)*H22,"")</f>
        <v/>
      </c>
      <c r="K22" s="178"/>
      <c r="L22" s="179" t="str">
        <f t="shared" si="1"/>
        <v/>
      </c>
      <c r="M22" s="180"/>
      <c r="N22" s="180"/>
      <c r="O22" s="320" t="str">
        <f t="shared" si="2"/>
        <v/>
      </c>
      <c r="P22" s="320"/>
      <c r="Q22" s="321"/>
      <c r="R22" s="166"/>
      <c r="S22" s="167"/>
      <c r="T22" s="78" t="s">
        <v>4459</v>
      </c>
      <c r="U22" s="168" t="str">
        <f t="shared" si="3"/>
        <v/>
      </c>
      <c r="V22" s="169"/>
      <c r="W22" s="169"/>
      <c r="X22" s="169"/>
      <c r="Y22" s="62" t="s">
        <v>25</v>
      </c>
      <c r="Z22" s="21" t="str">
        <f t="shared" si="4"/>
        <v/>
      </c>
      <c r="AA22" s="43"/>
      <c r="AB22" s="43"/>
      <c r="AC22" s="43"/>
      <c r="AD22" s="43"/>
      <c r="AE22" s="55" t="e">
        <f t="shared" si="5"/>
        <v>#VALUE!</v>
      </c>
      <c r="AF22" s="56" t="str">
        <f>IFERROR(VLOOKUP(A22,'8県まとめ'!B:N,13,0),"")</f>
        <v/>
      </c>
      <c r="AG22" s="57" t="str">
        <f t="shared" si="6"/>
        <v/>
      </c>
      <c r="AH22" s="43"/>
      <c r="AI22" s="43"/>
      <c r="AJ22" s="43"/>
      <c r="AK22" s="43"/>
      <c r="AL22" s="43"/>
      <c r="AM22" s="43"/>
      <c r="AN22" s="43"/>
      <c r="AO22" s="43"/>
      <c r="AP22" s="43"/>
      <c r="AQ22" s="21"/>
      <c r="AR22" s="21"/>
      <c r="AS22" s="21"/>
      <c r="AT22" s="21"/>
      <c r="AU22" s="21"/>
      <c r="AV22" s="21"/>
      <c r="AW22" s="21"/>
      <c r="AX22" s="21"/>
      <c r="AY22" s="21"/>
      <c r="AZ22" s="21"/>
      <c r="BA22" s="21"/>
      <c r="BB22" s="21"/>
      <c r="BC22" s="21"/>
      <c r="BD22" s="21"/>
      <c r="BE22" s="21"/>
      <c r="BF22" s="21"/>
    </row>
    <row r="23" spans="1:58" s="16" customFormat="1" ht="21" customHeight="1" x14ac:dyDescent="0.4">
      <c r="A23" s="21" t="str">
        <f t="shared" si="0"/>
        <v>8</v>
      </c>
      <c r="B23" s="16">
        <v>8</v>
      </c>
      <c r="C23" s="170">
        <v>45017</v>
      </c>
      <c r="D23" s="171"/>
      <c r="E23" s="172"/>
      <c r="F23" s="173">
        <v>30</v>
      </c>
      <c r="G23" s="174"/>
      <c r="H23" s="185"/>
      <c r="I23" s="186"/>
      <c r="J23" s="177" t="str">
        <f>IFERROR(VLOOKUP($O$11,Sheet5!Z$3:AA$22,2,FALSE)*H23,"")</f>
        <v/>
      </c>
      <c r="K23" s="178"/>
      <c r="L23" s="179" t="str">
        <f t="shared" si="1"/>
        <v/>
      </c>
      <c r="M23" s="180"/>
      <c r="N23" s="180"/>
      <c r="O23" s="320" t="str">
        <f t="shared" si="2"/>
        <v/>
      </c>
      <c r="P23" s="320"/>
      <c r="Q23" s="321"/>
      <c r="R23" s="166"/>
      <c r="S23" s="167"/>
      <c r="T23" s="78" t="s">
        <v>4459</v>
      </c>
      <c r="U23" s="168" t="str">
        <f t="shared" si="3"/>
        <v/>
      </c>
      <c r="V23" s="169"/>
      <c r="W23" s="169"/>
      <c r="X23" s="169"/>
      <c r="Y23" s="62" t="s">
        <v>25</v>
      </c>
      <c r="Z23" s="21" t="str">
        <f t="shared" si="4"/>
        <v/>
      </c>
      <c r="AA23" s="43"/>
      <c r="AB23" s="43"/>
      <c r="AC23" s="43"/>
      <c r="AD23" s="43"/>
      <c r="AE23" s="55" t="e">
        <f t="shared" si="5"/>
        <v>#VALUE!</v>
      </c>
      <c r="AF23" s="56" t="str">
        <f>IFERROR(VLOOKUP(A23,'8県まとめ'!B:N,13,0),"")</f>
        <v/>
      </c>
      <c r="AG23" s="57" t="str">
        <f t="shared" si="6"/>
        <v/>
      </c>
      <c r="AH23" s="43"/>
      <c r="AI23" s="43"/>
      <c r="AJ23" s="43"/>
      <c r="AK23" s="43"/>
      <c r="AL23" s="43"/>
      <c r="AM23" s="43"/>
      <c r="AN23" s="43"/>
      <c r="AO23" s="43"/>
      <c r="AP23" s="43"/>
      <c r="AQ23" s="21"/>
      <c r="AR23" s="21"/>
      <c r="AS23" s="21"/>
      <c r="AT23" s="21"/>
      <c r="AU23" s="21"/>
      <c r="AV23" s="21"/>
      <c r="AW23" s="21"/>
      <c r="AX23" s="21"/>
      <c r="AY23" s="21"/>
      <c r="AZ23" s="21"/>
      <c r="BA23" s="21"/>
      <c r="BB23" s="21"/>
      <c r="BC23" s="21"/>
      <c r="BD23" s="21"/>
      <c r="BE23" s="21"/>
      <c r="BF23" s="21"/>
    </row>
    <row r="24" spans="1:58" s="16" customFormat="1" ht="21" customHeight="1" x14ac:dyDescent="0.4">
      <c r="A24" s="21" t="str">
        <f t="shared" si="0"/>
        <v>9</v>
      </c>
      <c r="B24" s="16">
        <v>9</v>
      </c>
      <c r="C24" s="170">
        <v>45047</v>
      </c>
      <c r="D24" s="171"/>
      <c r="E24" s="172"/>
      <c r="F24" s="173">
        <v>31</v>
      </c>
      <c r="G24" s="174"/>
      <c r="H24" s="185"/>
      <c r="I24" s="186"/>
      <c r="J24" s="177" t="str">
        <f>IFERROR(VLOOKUP($O$11,Sheet5!Z$3:AA$22,2,FALSE)*H24,"")</f>
        <v/>
      </c>
      <c r="K24" s="178"/>
      <c r="L24" s="179" t="str">
        <f t="shared" si="1"/>
        <v/>
      </c>
      <c r="M24" s="180"/>
      <c r="N24" s="180"/>
      <c r="O24" s="320" t="str">
        <f t="shared" si="2"/>
        <v/>
      </c>
      <c r="P24" s="320"/>
      <c r="Q24" s="321"/>
      <c r="R24" s="166"/>
      <c r="S24" s="167"/>
      <c r="T24" s="78" t="s">
        <v>4459</v>
      </c>
      <c r="U24" s="168" t="str">
        <f t="shared" si="3"/>
        <v/>
      </c>
      <c r="V24" s="169"/>
      <c r="W24" s="169"/>
      <c r="X24" s="169"/>
      <c r="Y24" s="62" t="s">
        <v>25</v>
      </c>
      <c r="Z24" s="21" t="str">
        <f t="shared" si="4"/>
        <v/>
      </c>
      <c r="AA24" s="43"/>
      <c r="AB24" s="43"/>
      <c r="AC24" s="43"/>
      <c r="AD24" s="43"/>
      <c r="AE24" s="55" t="e">
        <f t="shared" si="5"/>
        <v>#VALUE!</v>
      </c>
      <c r="AF24" s="56" t="str">
        <f>IFERROR(VLOOKUP(A24,'8県まとめ'!B:N,13,0),"")</f>
        <v/>
      </c>
      <c r="AG24" s="57" t="str">
        <f t="shared" si="6"/>
        <v/>
      </c>
      <c r="AH24" s="43"/>
      <c r="AI24" s="43"/>
      <c r="AJ24" s="43"/>
      <c r="AK24" s="43"/>
      <c r="AL24" s="43"/>
      <c r="AM24" s="43"/>
      <c r="AN24" s="43"/>
      <c r="AO24" s="43"/>
      <c r="AP24" s="43"/>
      <c r="AQ24" s="21"/>
      <c r="AR24" s="21"/>
      <c r="AS24" s="21"/>
      <c r="AT24" s="21"/>
      <c r="AU24" s="21"/>
      <c r="AV24" s="21"/>
      <c r="AW24" s="21"/>
      <c r="AX24" s="21"/>
      <c r="AY24" s="21"/>
      <c r="AZ24" s="21"/>
      <c r="BA24" s="21"/>
      <c r="BB24" s="21"/>
      <c r="BC24" s="21"/>
      <c r="BD24" s="21"/>
      <c r="BE24" s="21"/>
      <c r="BF24" s="21"/>
    </row>
    <row r="25" spans="1:58" s="16" customFormat="1" ht="21" customHeight="1" x14ac:dyDescent="0.4">
      <c r="A25" s="21" t="str">
        <f t="shared" si="0"/>
        <v>10</v>
      </c>
      <c r="B25" s="16">
        <v>10</v>
      </c>
      <c r="C25" s="170">
        <v>45078</v>
      </c>
      <c r="D25" s="171"/>
      <c r="E25" s="172"/>
      <c r="F25" s="173">
        <v>30</v>
      </c>
      <c r="G25" s="174"/>
      <c r="H25" s="185"/>
      <c r="I25" s="186"/>
      <c r="J25" s="177" t="str">
        <f>IFERROR(VLOOKUP($O$11,Sheet5!Z$3:AA$22,2,FALSE)*H25,"")</f>
        <v/>
      </c>
      <c r="K25" s="178"/>
      <c r="L25" s="179" t="str">
        <f t="shared" si="1"/>
        <v/>
      </c>
      <c r="M25" s="180"/>
      <c r="N25" s="180"/>
      <c r="O25" s="320" t="str">
        <f t="shared" si="2"/>
        <v/>
      </c>
      <c r="P25" s="320"/>
      <c r="Q25" s="321"/>
      <c r="R25" s="166"/>
      <c r="S25" s="167"/>
      <c r="T25" s="78" t="s">
        <v>4459</v>
      </c>
      <c r="U25" s="168" t="str">
        <f t="shared" si="3"/>
        <v/>
      </c>
      <c r="V25" s="169"/>
      <c r="W25" s="169"/>
      <c r="X25" s="169"/>
      <c r="Y25" s="62" t="s">
        <v>25</v>
      </c>
      <c r="Z25" s="21" t="str">
        <f t="shared" si="4"/>
        <v/>
      </c>
      <c r="AA25" s="43"/>
      <c r="AB25" s="43"/>
      <c r="AC25" s="43"/>
      <c r="AD25" s="43"/>
      <c r="AE25" s="55" t="e">
        <f t="shared" si="5"/>
        <v>#VALUE!</v>
      </c>
      <c r="AF25" s="56" t="str">
        <f>IFERROR(VLOOKUP(A25,'8県まとめ'!B:N,13,0),"")</f>
        <v/>
      </c>
      <c r="AG25" s="57" t="str">
        <f t="shared" si="6"/>
        <v/>
      </c>
      <c r="AH25" s="43"/>
      <c r="AI25" s="43"/>
      <c r="AJ25" s="43"/>
      <c r="AK25" s="43"/>
      <c r="AL25" s="43"/>
      <c r="AM25" s="43"/>
      <c r="AN25" s="43"/>
      <c r="AO25" s="43"/>
      <c r="AP25" s="43"/>
      <c r="AQ25" s="21"/>
      <c r="AR25" s="21"/>
      <c r="AS25" s="21"/>
      <c r="AT25" s="21"/>
      <c r="AU25" s="21"/>
      <c r="AV25" s="21"/>
      <c r="AW25" s="21"/>
      <c r="AX25" s="21"/>
      <c r="AY25" s="21"/>
      <c r="AZ25" s="21"/>
      <c r="BA25" s="21"/>
      <c r="BB25" s="21"/>
      <c r="BC25" s="21"/>
      <c r="BD25" s="21"/>
      <c r="BE25" s="21"/>
      <c r="BF25" s="21"/>
    </row>
    <row r="26" spans="1:58" s="16" customFormat="1" ht="21" customHeight="1" x14ac:dyDescent="0.4">
      <c r="A26" s="21" t="str">
        <f t="shared" si="0"/>
        <v>11</v>
      </c>
      <c r="B26" s="16">
        <v>11</v>
      </c>
      <c r="C26" s="170">
        <v>45108</v>
      </c>
      <c r="D26" s="171"/>
      <c r="E26" s="172"/>
      <c r="F26" s="173">
        <v>31</v>
      </c>
      <c r="G26" s="174"/>
      <c r="H26" s="185"/>
      <c r="I26" s="186"/>
      <c r="J26" s="177" t="str">
        <f>IFERROR(VLOOKUP($O$11,Sheet5!Z$3:AA$22,2,FALSE)*H26,"")</f>
        <v/>
      </c>
      <c r="K26" s="178"/>
      <c r="L26" s="179" t="str">
        <f t="shared" si="1"/>
        <v/>
      </c>
      <c r="M26" s="180"/>
      <c r="N26" s="180"/>
      <c r="O26" s="320" t="str">
        <f t="shared" si="2"/>
        <v/>
      </c>
      <c r="P26" s="320"/>
      <c r="Q26" s="321"/>
      <c r="R26" s="166"/>
      <c r="S26" s="167"/>
      <c r="T26" s="78" t="s">
        <v>4459</v>
      </c>
      <c r="U26" s="168" t="str">
        <f t="shared" si="3"/>
        <v/>
      </c>
      <c r="V26" s="169"/>
      <c r="W26" s="169"/>
      <c r="X26" s="169"/>
      <c r="Y26" s="62" t="s">
        <v>25</v>
      </c>
      <c r="Z26" s="21" t="str">
        <f t="shared" si="4"/>
        <v/>
      </c>
      <c r="AA26" s="43"/>
      <c r="AB26" s="43"/>
      <c r="AC26" s="43"/>
      <c r="AD26" s="43"/>
      <c r="AE26" s="55" t="e">
        <f t="shared" si="5"/>
        <v>#VALUE!</v>
      </c>
      <c r="AF26" s="56" t="str">
        <f>IFERROR(VLOOKUP(A26,'8県まとめ'!B:N,13,0),"")</f>
        <v/>
      </c>
      <c r="AG26" s="57" t="str">
        <f t="shared" si="6"/>
        <v/>
      </c>
      <c r="AH26" s="43"/>
      <c r="AI26" s="43"/>
      <c r="AJ26" s="43"/>
      <c r="AK26" s="43"/>
      <c r="AL26" s="43"/>
      <c r="AM26" s="43"/>
      <c r="AN26" s="43"/>
      <c r="AO26" s="43"/>
      <c r="AP26" s="43"/>
      <c r="AQ26" s="21"/>
      <c r="AR26" s="21"/>
      <c r="AS26" s="21"/>
      <c r="AT26" s="21"/>
      <c r="AU26" s="21"/>
      <c r="AV26" s="21"/>
      <c r="AW26" s="21"/>
      <c r="AX26" s="21"/>
      <c r="AY26" s="21"/>
      <c r="AZ26" s="21"/>
      <c r="BA26" s="21"/>
      <c r="BB26" s="21"/>
      <c r="BC26" s="21"/>
      <c r="BD26" s="21"/>
      <c r="BE26" s="21"/>
      <c r="BF26" s="21"/>
    </row>
    <row r="27" spans="1:58" s="16" customFormat="1" ht="21" customHeight="1" thickBot="1" x14ac:dyDescent="0.45">
      <c r="A27" s="21" t="str">
        <f t="shared" si="0"/>
        <v>12</v>
      </c>
      <c r="B27" s="16">
        <v>12</v>
      </c>
      <c r="C27" s="170">
        <v>45139</v>
      </c>
      <c r="D27" s="171"/>
      <c r="E27" s="172"/>
      <c r="F27" s="173">
        <v>31</v>
      </c>
      <c r="G27" s="174"/>
      <c r="H27" s="175"/>
      <c r="I27" s="176"/>
      <c r="J27" s="177" t="str">
        <f>IFERROR(VLOOKUP($O$11,Sheet5!Z$3:AA$22,2,FALSE)*H27,"")</f>
        <v/>
      </c>
      <c r="K27" s="178"/>
      <c r="L27" s="179" t="str">
        <f t="shared" si="1"/>
        <v/>
      </c>
      <c r="M27" s="180"/>
      <c r="N27" s="180"/>
      <c r="O27" s="320" t="str">
        <f t="shared" si="2"/>
        <v/>
      </c>
      <c r="P27" s="320"/>
      <c r="Q27" s="321"/>
      <c r="R27" s="183"/>
      <c r="S27" s="184"/>
      <c r="T27" s="79" t="s">
        <v>4459</v>
      </c>
      <c r="U27" s="168" t="str">
        <f t="shared" si="3"/>
        <v/>
      </c>
      <c r="V27" s="169"/>
      <c r="W27" s="169"/>
      <c r="X27" s="169"/>
      <c r="Y27" s="62" t="s">
        <v>25</v>
      </c>
      <c r="Z27" s="21" t="str">
        <f t="shared" si="4"/>
        <v/>
      </c>
      <c r="AA27" s="43"/>
      <c r="AB27" s="43"/>
      <c r="AC27" s="43"/>
      <c r="AD27" s="43"/>
      <c r="AE27" s="55" t="e">
        <f t="shared" si="5"/>
        <v>#VALUE!</v>
      </c>
      <c r="AF27" s="56" t="str">
        <f>IFERROR(VLOOKUP(A27,'8県まとめ'!B:N,13,0),"")</f>
        <v/>
      </c>
      <c r="AG27" s="57" t="str">
        <f t="shared" si="6"/>
        <v/>
      </c>
      <c r="AH27" s="43"/>
      <c r="AI27" s="43"/>
      <c r="AJ27" s="43"/>
      <c r="AK27" s="43"/>
      <c r="AL27" s="43"/>
      <c r="AM27" s="43"/>
      <c r="AN27" s="43"/>
      <c r="AO27" s="43"/>
      <c r="AP27" s="43"/>
      <c r="AQ27" s="21"/>
      <c r="AR27" s="21"/>
      <c r="AS27" s="21"/>
      <c r="AT27" s="21"/>
      <c r="AU27" s="21"/>
      <c r="AV27" s="21"/>
      <c r="AW27" s="21"/>
      <c r="AX27" s="21"/>
      <c r="AY27" s="21"/>
      <c r="AZ27" s="21"/>
      <c r="BA27" s="21"/>
      <c r="BB27" s="21"/>
      <c r="BC27" s="21"/>
      <c r="BD27" s="21"/>
      <c r="BE27" s="21"/>
      <c r="BF27" s="21"/>
    </row>
    <row r="28" spans="1:58" ht="21" customHeight="1" thickBot="1" x14ac:dyDescent="0.45">
      <c r="C28" s="133" t="s">
        <v>4453</v>
      </c>
      <c r="D28" s="133"/>
      <c r="E28" s="133"/>
      <c r="F28" s="133"/>
      <c r="G28" s="133"/>
      <c r="H28" s="134"/>
      <c r="I28" s="134"/>
      <c r="J28" s="133"/>
      <c r="K28" s="133"/>
      <c r="L28" s="133"/>
      <c r="M28" s="133"/>
      <c r="N28" s="133"/>
      <c r="O28" s="133"/>
      <c r="P28" s="133"/>
      <c r="Q28" s="133"/>
      <c r="R28" s="135" t="s">
        <v>28</v>
      </c>
      <c r="S28" s="135"/>
      <c r="T28" s="136"/>
      <c r="U28" s="137">
        <f>SUM(U16:X27)</f>
        <v>0</v>
      </c>
      <c r="V28" s="138"/>
      <c r="W28" s="138"/>
      <c r="X28" s="138"/>
      <c r="Y28" s="24" t="s">
        <v>25</v>
      </c>
      <c r="Z28" s="21"/>
      <c r="AA28" s="43"/>
      <c r="AB28" s="43"/>
      <c r="AC28" s="43"/>
      <c r="AD28" s="43"/>
      <c r="AE28" s="21"/>
      <c r="AF28" s="21"/>
      <c r="AG28" s="58">
        <f>SUM(AG16:AG27)</f>
        <v>0</v>
      </c>
      <c r="AH28" s="43"/>
      <c r="AI28" s="43"/>
      <c r="AJ28" s="43"/>
      <c r="AK28" s="43"/>
      <c r="AL28" s="43"/>
      <c r="AM28" s="43"/>
      <c r="AN28" s="43"/>
      <c r="AO28" s="43"/>
      <c r="AP28" s="43"/>
    </row>
    <row r="29" spans="1:58" ht="61.5" customHeight="1" x14ac:dyDescent="0.4">
      <c r="C29" s="134"/>
      <c r="D29" s="134"/>
      <c r="E29" s="134"/>
      <c r="F29" s="134"/>
      <c r="G29" s="134"/>
      <c r="H29" s="134"/>
      <c r="I29" s="134"/>
      <c r="J29" s="134"/>
      <c r="K29" s="134"/>
      <c r="L29" s="134"/>
      <c r="M29" s="134"/>
      <c r="N29" s="134"/>
      <c r="O29" s="134"/>
      <c r="P29" s="134"/>
      <c r="Q29" s="134"/>
      <c r="R29" s="53"/>
      <c r="S29" s="53"/>
      <c r="T29" s="53"/>
      <c r="U29" s="25"/>
      <c r="V29" s="139"/>
      <c r="W29" s="139"/>
      <c r="X29" s="139"/>
      <c r="Y29" s="52"/>
      <c r="AA29" s="43"/>
      <c r="AB29" s="43"/>
      <c r="AC29" s="43"/>
      <c r="AD29" s="43"/>
      <c r="AE29" s="43"/>
      <c r="AF29" s="43"/>
      <c r="AG29" s="43"/>
      <c r="AH29" s="43"/>
      <c r="AI29" s="43"/>
      <c r="AJ29" s="43"/>
      <c r="AK29" s="43"/>
      <c r="AL29" s="43"/>
      <c r="AM29" s="43"/>
      <c r="AN29" s="43"/>
      <c r="AO29" s="43"/>
      <c r="AP29" s="43"/>
    </row>
    <row r="30" spans="1:58" ht="31.5" customHeight="1" x14ac:dyDescent="0.4">
      <c r="C30" s="134"/>
      <c r="D30" s="134"/>
      <c r="E30" s="134"/>
      <c r="F30" s="134"/>
      <c r="G30" s="134"/>
      <c r="H30" s="134"/>
      <c r="I30" s="134"/>
      <c r="J30" s="134"/>
      <c r="K30" s="134"/>
      <c r="L30" s="134"/>
      <c r="M30" s="134"/>
      <c r="N30" s="134"/>
      <c r="O30" s="134"/>
      <c r="P30" s="134"/>
      <c r="Q30" s="134"/>
      <c r="R30" s="53"/>
      <c r="S30" s="53"/>
      <c r="T30" s="53"/>
      <c r="U30" s="25"/>
      <c r="V30" s="63"/>
      <c r="W30" s="63"/>
      <c r="X30" s="63"/>
      <c r="Y30" s="52"/>
      <c r="AA30" s="43"/>
      <c r="AB30" s="43"/>
      <c r="AC30" s="43"/>
      <c r="AD30" s="43"/>
      <c r="AE30" s="43"/>
      <c r="AF30" s="43"/>
      <c r="AG30" s="43"/>
      <c r="AH30" s="43"/>
      <c r="AI30" s="43"/>
      <c r="AJ30" s="43"/>
      <c r="AK30" s="43"/>
      <c r="AL30" s="43"/>
      <c r="AM30" s="43"/>
      <c r="AN30" s="43"/>
      <c r="AO30" s="43"/>
      <c r="AP30" s="43"/>
    </row>
    <row r="31" spans="1:58" ht="8.4499999999999993" customHeight="1" x14ac:dyDescent="0.4"/>
    <row r="32" spans="1:58" x14ac:dyDescent="0.4">
      <c r="C32" s="140" t="s">
        <v>29</v>
      </c>
      <c r="D32" s="141"/>
      <c r="E32" s="146"/>
      <c r="F32" s="146"/>
      <c r="G32" s="146"/>
      <c r="H32" s="146"/>
      <c r="I32" s="146"/>
      <c r="J32" s="147"/>
      <c r="K32" s="148" t="s">
        <v>30</v>
      </c>
      <c r="L32" s="149"/>
      <c r="M32" s="126"/>
      <c r="N32" s="127"/>
      <c r="O32" s="127"/>
      <c r="P32" s="127"/>
      <c r="Q32" s="127"/>
      <c r="R32" s="127"/>
      <c r="S32" s="127"/>
      <c r="T32" s="26"/>
    </row>
    <row r="33" spans="2:25" x14ac:dyDescent="0.4">
      <c r="C33" s="142"/>
      <c r="D33" s="143"/>
      <c r="E33" s="146"/>
      <c r="F33" s="146"/>
      <c r="G33" s="146"/>
      <c r="H33" s="146"/>
      <c r="I33" s="146"/>
      <c r="J33" s="147"/>
      <c r="K33" s="150" t="s">
        <v>31</v>
      </c>
      <c r="L33" s="151"/>
      <c r="M33" s="129"/>
      <c r="N33" s="130"/>
      <c r="O33" s="130"/>
      <c r="P33" s="130"/>
      <c r="Q33" s="130"/>
      <c r="R33" s="130"/>
      <c r="S33" s="130"/>
      <c r="T33" s="99" t="s">
        <v>32</v>
      </c>
    </row>
    <row r="34" spans="2:25" ht="18.75" customHeight="1" x14ac:dyDescent="0.4">
      <c r="C34" s="142"/>
      <c r="D34" s="143"/>
      <c r="E34" s="152" t="s">
        <v>4489</v>
      </c>
      <c r="F34" s="153"/>
      <c r="G34" s="154"/>
      <c r="H34" s="160" t="s">
        <v>34</v>
      </c>
      <c r="I34" s="162"/>
      <c r="J34" s="164"/>
      <c r="K34" s="155"/>
      <c r="L34" s="132" t="s">
        <v>4469</v>
      </c>
      <c r="M34" s="126"/>
      <c r="N34" s="158"/>
      <c r="O34" s="158"/>
      <c r="P34" s="158"/>
      <c r="Q34" s="158"/>
      <c r="R34" s="158"/>
      <c r="S34" s="158"/>
      <c r="T34" s="155"/>
    </row>
    <row r="35" spans="2:25" ht="18.75" customHeight="1" x14ac:dyDescent="0.4">
      <c r="C35" s="144"/>
      <c r="D35" s="145"/>
      <c r="E35" s="124" t="s">
        <v>4490</v>
      </c>
      <c r="F35" s="157"/>
      <c r="G35" s="157"/>
      <c r="H35" s="161"/>
      <c r="I35" s="163"/>
      <c r="J35" s="165"/>
      <c r="K35" s="156"/>
      <c r="L35" s="132"/>
      <c r="M35" s="129"/>
      <c r="N35" s="159"/>
      <c r="O35" s="159"/>
      <c r="P35" s="159"/>
      <c r="Q35" s="159"/>
      <c r="R35" s="159"/>
      <c r="S35" s="159"/>
      <c r="T35" s="156"/>
    </row>
    <row r="36" spans="2:25" ht="18.75" customHeight="1" x14ac:dyDescent="0.4">
      <c r="C36" s="121" t="s">
        <v>39</v>
      </c>
      <c r="D36" s="121"/>
      <c r="E36" s="121"/>
      <c r="F36" s="122" t="s">
        <v>4473</v>
      </c>
      <c r="G36" s="123"/>
      <c r="H36" s="126"/>
      <c r="I36" s="127"/>
      <c r="J36" s="127"/>
      <c r="K36" s="128"/>
      <c r="L36" s="132" t="s">
        <v>4479</v>
      </c>
      <c r="M36" s="126"/>
      <c r="N36" s="127"/>
      <c r="O36" s="127"/>
      <c r="P36" s="127"/>
      <c r="Q36" s="127"/>
      <c r="R36" s="127"/>
      <c r="S36" s="127"/>
      <c r="T36" s="128"/>
      <c r="V36" s="103" t="s">
        <v>38</v>
      </c>
      <c r="W36" s="103"/>
      <c r="X36" s="103"/>
      <c r="Y36" s="103"/>
    </row>
    <row r="37" spans="2:25" ht="18.75" customHeight="1" x14ac:dyDescent="0.4">
      <c r="C37" s="121"/>
      <c r="D37" s="121"/>
      <c r="E37" s="121"/>
      <c r="F37" s="124"/>
      <c r="G37" s="125"/>
      <c r="H37" s="129"/>
      <c r="I37" s="130"/>
      <c r="J37" s="130"/>
      <c r="K37" s="131"/>
      <c r="L37" s="132"/>
      <c r="M37" s="129"/>
      <c r="N37" s="130"/>
      <c r="O37" s="130"/>
      <c r="P37" s="130"/>
      <c r="Q37" s="130"/>
      <c r="R37" s="130"/>
      <c r="S37" s="130"/>
      <c r="T37" s="131"/>
      <c r="V37" s="104" t="s">
        <v>42</v>
      </c>
      <c r="W37" s="104"/>
      <c r="X37" s="105" t="s">
        <v>43</v>
      </c>
      <c r="Y37" s="106"/>
    </row>
    <row r="38" spans="2:25" ht="20.100000000000001" customHeight="1" x14ac:dyDescent="0.25">
      <c r="C38" s="107" t="s">
        <v>4475</v>
      </c>
      <c r="D38" s="108"/>
      <c r="E38" s="109"/>
      <c r="F38" s="110"/>
      <c r="G38" s="111"/>
      <c r="H38" s="111"/>
      <c r="I38" s="111"/>
      <c r="J38" s="111"/>
      <c r="K38" s="111"/>
      <c r="L38" s="111"/>
      <c r="M38" s="111"/>
      <c r="N38" s="111"/>
      <c r="O38" s="111"/>
      <c r="P38" s="111"/>
      <c r="Q38" s="111"/>
      <c r="R38" s="111"/>
      <c r="S38" s="111"/>
      <c r="T38" s="101"/>
      <c r="V38" s="112"/>
      <c r="W38" s="113"/>
      <c r="X38" s="112"/>
      <c r="Y38" s="113"/>
    </row>
    <row r="39" spans="2:25" ht="27.95" customHeight="1" x14ac:dyDescent="0.25">
      <c r="C39" s="116" t="s">
        <v>4476</v>
      </c>
      <c r="D39" s="117"/>
      <c r="E39" s="118"/>
      <c r="F39" s="119"/>
      <c r="G39" s="120"/>
      <c r="H39" s="120"/>
      <c r="I39" s="120"/>
      <c r="J39" s="120"/>
      <c r="K39" s="120"/>
      <c r="L39" s="120"/>
      <c r="M39" s="120"/>
      <c r="N39" s="120"/>
      <c r="O39" s="120"/>
      <c r="P39" s="120"/>
      <c r="Q39" s="120"/>
      <c r="R39" s="120"/>
      <c r="S39" s="120"/>
      <c r="T39" s="102" t="s">
        <v>4470</v>
      </c>
      <c r="V39" s="114"/>
      <c r="W39" s="115"/>
      <c r="X39" s="114"/>
      <c r="Y39" s="115"/>
    </row>
    <row r="40" spans="2:25" ht="9.9499999999999993" customHeight="1" x14ac:dyDescent="0.4">
      <c r="B40" s="38"/>
      <c r="C40" s="38"/>
      <c r="D40" s="38"/>
      <c r="E40" s="38"/>
      <c r="F40" s="38"/>
      <c r="G40" s="38"/>
      <c r="H40" s="38"/>
      <c r="I40" s="38"/>
      <c r="J40" s="38"/>
      <c r="K40" s="38"/>
      <c r="L40" s="38"/>
      <c r="M40" s="38"/>
      <c r="N40" s="38"/>
      <c r="O40" s="38"/>
      <c r="P40" s="38"/>
      <c r="Q40" s="38"/>
      <c r="R40" s="38"/>
      <c r="S40" s="38"/>
      <c r="T40" s="38"/>
      <c r="U40" s="38"/>
      <c r="V40" s="38"/>
      <c r="W40" s="38"/>
      <c r="X40" s="38"/>
      <c r="Y40" s="38"/>
    </row>
    <row r="41" spans="2:25" ht="9.9499999999999993" customHeight="1" x14ac:dyDescent="0.4"/>
    <row r="42" spans="2:25" ht="21.6" customHeight="1" x14ac:dyDescent="0.4">
      <c r="C42" s="1" t="s">
        <v>46</v>
      </c>
      <c r="F42" s="1" t="s">
        <v>4481</v>
      </c>
    </row>
    <row r="43" spans="2:25" ht="21.6" customHeight="1" x14ac:dyDescent="0.4">
      <c r="C43" s="1" t="s">
        <v>47</v>
      </c>
      <c r="F43" s="1" t="s">
        <v>4488</v>
      </c>
    </row>
    <row r="44" spans="2:25" ht="21.6" customHeight="1" x14ac:dyDescent="0.4"/>
  </sheetData>
  <sheetProtection algorithmName="SHA-512" hashValue="N9KqP4b4k3NrjyU1tiE9zRcTeGjUw5HL2+fc2JWEaAD6uG1QG2fnU1QnxFgjVV6DwdFP19NJZDDdsr1W4W9RaQ==" saltValue="Rp4GQ87tVbjmquUwC016Iw==" spinCount="100000" sheet="1" selectLockedCells="1"/>
  <mergeCells count="177">
    <mergeCell ref="B3:Y4"/>
    <mergeCell ref="AB3:AF3"/>
    <mergeCell ref="AE5:AF6"/>
    <mergeCell ref="C6:F7"/>
    <mergeCell ref="G6:J6"/>
    <mergeCell ref="K6:W6"/>
    <mergeCell ref="G7:J7"/>
    <mergeCell ref="K7:U7"/>
    <mergeCell ref="V7:W7"/>
    <mergeCell ref="C8:F8"/>
    <mergeCell ref="G8:L8"/>
    <mergeCell ref="M8:Q8"/>
    <mergeCell ref="R8:U8"/>
    <mergeCell ref="V8:W8"/>
    <mergeCell ref="C10:F10"/>
    <mergeCell ref="G10:H10"/>
    <mergeCell ref="I10:L10"/>
    <mergeCell ref="M10:O10"/>
    <mergeCell ref="Q10:T10"/>
    <mergeCell ref="U10:V10"/>
    <mergeCell ref="C11:G11"/>
    <mergeCell ref="H11:I11"/>
    <mergeCell ref="J11:N11"/>
    <mergeCell ref="O11:P11"/>
    <mergeCell ref="R11:T11"/>
    <mergeCell ref="U11:Y13"/>
    <mergeCell ref="C12:E13"/>
    <mergeCell ref="F12:G13"/>
    <mergeCell ref="H12:I13"/>
    <mergeCell ref="J12:K13"/>
    <mergeCell ref="L12:N13"/>
    <mergeCell ref="O12:Q13"/>
    <mergeCell ref="R12:T13"/>
    <mergeCell ref="B14:B15"/>
    <mergeCell ref="C14:E15"/>
    <mergeCell ref="F14:G15"/>
    <mergeCell ref="H14:I15"/>
    <mergeCell ref="J14:K15"/>
    <mergeCell ref="L14:N15"/>
    <mergeCell ref="O14:Q15"/>
    <mergeCell ref="R14:S15"/>
    <mergeCell ref="T14:T15"/>
    <mergeCell ref="U14:Y15"/>
    <mergeCell ref="C16:E16"/>
    <mergeCell ref="F16:G16"/>
    <mergeCell ref="H16:I16"/>
    <mergeCell ref="J16:K16"/>
    <mergeCell ref="L16:N16"/>
    <mergeCell ref="O16:Q16"/>
    <mergeCell ref="R16:S16"/>
    <mergeCell ref="U16:X16"/>
    <mergeCell ref="C17:E17"/>
    <mergeCell ref="F17:G17"/>
    <mergeCell ref="H17:I17"/>
    <mergeCell ref="J17:K17"/>
    <mergeCell ref="L17:N17"/>
    <mergeCell ref="O17:Q17"/>
    <mergeCell ref="R17:S17"/>
    <mergeCell ref="U17:X17"/>
    <mergeCell ref="R18:S18"/>
    <mergeCell ref="U18:X18"/>
    <mergeCell ref="C19:E19"/>
    <mergeCell ref="F19:G19"/>
    <mergeCell ref="H19:I19"/>
    <mergeCell ref="J19:K19"/>
    <mergeCell ref="L19:N19"/>
    <mergeCell ref="O19:Q19"/>
    <mergeCell ref="R19:S19"/>
    <mergeCell ref="U19:X19"/>
    <mergeCell ref="C18:E18"/>
    <mergeCell ref="F18:G18"/>
    <mergeCell ref="H18:I18"/>
    <mergeCell ref="J18:K18"/>
    <mergeCell ref="L18:N18"/>
    <mergeCell ref="O18:Q18"/>
    <mergeCell ref="R20:S20"/>
    <mergeCell ref="U20:X20"/>
    <mergeCell ref="C21:E21"/>
    <mergeCell ref="F21:G21"/>
    <mergeCell ref="H21:I21"/>
    <mergeCell ref="J21:K21"/>
    <mergeCell ref="L21:N21"/>
    <mergeCell ref="O21:Q21"/>
    <mergeCell ref="R21:S21"/>
    <mergeCell ref="U21:X21"/>
    <mergeCell ref="C20:E20"/>
    <mergeCell ref="F20:G20"/>
    <mergeCell ref="H20:I20"/>
    <mergeCell ref="J20:K20"/>
    <mergeCell ref="L20:N20"/>
    <mergeCell ref="O20:Q20"/>
    <mergeCell ref="R22:S22"/>
    <mergeCell ref="U22:X22"/>
    <mergeCell ref="C23:E23"/>
    <mergeCell ref="F23:G23"/>
    <mergeCell ref="H23:I23"/>
    <mergeCell ref="J23:K23"/>
    <mergeCell ref="L23:N23"/>
    <mergeCell ref="O23:Q23"/>
    <mergeCell ref="R23:S23"/>
    <mergeCell ref="U23:X23"/>
    <mergeCell ref="C22:E22"/>
    <mergeCell ref="F22:G22"/>
    <mergeCell ref="H22:I22"/>
    <mergeCell ref="J22:K22"/>
    <mergeCell ref="L22:N22"/>
    <mergeCell ref="O22:Q22"/>
    <mergeCell ref="R24:S24"/>
    <mergeCell ref="U24:X24"/>
    <mergeCell ref="C25:E25"/>
    <mergeCell ref="F25:G25"/>
    <mergeCell ref="H25:I25"/>
    <mergeCell ref="J25:K25"/>
    <mergeCell ref="L25:N25"/>
    <mergeCell ref="O25:Q25"/>
    <mergeCell ref="R25:S25"/>
    <mergeCell ref="U25:X25"/>
    <mergeCell ref="C24:E24"/>
    <mergeCell ref="F24:G24"/>
    <mergeCell ref="H24:I24"/>
    <mergeCell ref="J24:K24"/>
    <mergeCell ref="L24:N24"/>
    <mergeCell ref="O24:Q24"/>
    <mergeCell ref="R26:S26"/>
    <mergeCell ref="U26:X26"/>
    <mergeCell ref="C27:E27"/>
    <mergeCell ref="F27:G27"/>
    <mergeCell ref="H27:I27"/>
    <mergeCell ref="J27:K27"/>
    <mergeCell ref="L27:N27"/>
    <mergeCell ref="O27:Q27"/>
    <mergeCell ref="R27:S27"/>
    <mergeCell ref="U27:X27"/>
    <mergeCell ref="C26:E26"/>
    <mergeCell ref="F26:G26"/>
    <mergeCell ref="H26:I26"/>
    <mergeCell ref="J26:K26"/>
    <mergeCell ref="L26:N26"/>
    <mergeCell ref="O26:Q26"/>
    <mergeCell ref="C28:Q30"/>
    <mergeCell ref="R28:T28"/>
    <mergeCell ref="U28:X28"/>
    <mergeCell ref="V29:X29"/>
    <mergeCell ref="C32:D35"/>
    <mergeCell ref="E32:J33"/>
    <mergeCell ref="K32:L32"/>
    <mergeCell ref="M32:S33"/>
    <mergeCell ref="K33:L33"/>
    <mergeCell ref="E34:G34"/>
    <mergeCell ref="T34:T35"/>
    <mergeCell ref="E35:G35"/>
    <mergeCell ref="N34:N35"/>
    <mergeCell ref="O34:O35"/>
    <mergeCell ref="P34:P35"/>
    <mergeCell ref="Q34:Q35"/>
    <mergeCell ref="R34:R35"/>
    <mergeCell ref="S34:S35"/>
    <mergeCell ref="H34:H35"/>
    <mergeCell ref="I34:I35"/>
    <mergeCell ref="J34:J35"/>
    <mergeCell ref="K34:K35"/>
    <mergeCell ref="L34:L35"/>
    <mergeCell ref="M34:M35"/>
    <mergeCell ref="V36:Y36"/>
    <mergeCell ref="V37:W37"/>
    <mergeCell ref="X37:Y37"/>
    <mergeCell ref="C38:E38"/>
    <mergeCell ref="F38:S38"/>
    <mergeCell ref="V38:W39"/>
    <mergeCell ref="X38:Y39"/>
    <mergeCell ref="C39:E39"/>
    <mergeCell ref="F39:S39"/>
    <mergeCell ref="C36:E37"/>
    <mergeCell ref="F36:G37"/>
    <mergeCell ref="H36:K37"/>
    <mergeCell ref="L36:L37"/>
    <mergeCell ref="M36:T37"/>
  </mergeCells>
  <phoneticPr fontId="4"/>
  <conditionalFormatting sqref="AD5">
    <cfRule type="duplicateValues" dxfId="23" priority="2"/>
  </conditionalFormatting>
  <conditionalFormatting sqref="AD6">
    <cfRule type="duplicateValues" dxfId="22" priority="1"/>
  </conditionalFormatting>
  <dataValidations count="1">
    <dataValidation imeMode="on" allowBlank="1" showInputMessage="1" showErrorMessage="1" sqref="AD5:AD6" xr:uid="{9C7A787F-797B-4B32-9AFB-AEAE4512BC3D}"/>
  </dataValidations>
  <printOptions horizontalCentered="1"/>
  <pageMargins left="0.31496062992125984" right="0.31496062992125984" top="0.55118110236220474" bottom="0.55118110236220474" header="0.31496062992125984" footer="0.31496062992125984"/>
  <pageSetup paperSize="9" scale="81" orientation="portrait" r:id="rId1"/>
  <headerFooter>
    <oddFooter>&amp;C&amp;P/&amp;N&amp;R中電_001</oddFooter>
  </headerFooter>
  <colBreaks count="1" manualBreakCount="1">
    <brk id="25" max="41"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B1B20-E44D-411D-B69A-B6265FA925D3}">
  <dimension ref="A1:N1235"/>
  <sheetViews>
    <sheetView workbookViewId="0">
      <selection activeCell="J15" sqref="J15:L15"/>
    </sheetView>
  </sheetViews>
  <sheetFormatPr defaultRowHeight="18.75" x14ac:dyDescent="0.4"/>
  <cols>
    <col min="2" max="2" width="9" bestFit="1" customWidth="1"/>
  </cols>
  <sheetData>
    <row r="1" spans="1:10" x14ac:dyDescent="0.4">
      <c r="A1">
        <v>1</v>
      </c>
      <c r="B1" s="64">
        <v>45017</v>
      </c>
      <c r="G1" t="s">
        <v>200</v>
      </c>
      <c r="H1">
        <v>24</v>
      </c>
    </row>
    <row r="2" spans="1:10" x14ac:dyDescent="0.4">
      <c r="A2">
        <v>2</v>
      </c>
      <c r="B2" s="64">
        <v>45018</v>
      </c>
      <c r="G2" t="s">
        <v>201</v>
      </c>
      <c r="H2">
        <v>26</v>
      </c>
    </row>
    <row r="3" spans="1:10" x14ac:dyDescent="0.4">
      <c r="A3">
        <v>3</v>
      </c>
      <c r="B3" s="64">
        <v>45019</v>
      </c>
      <c r="G3" t="s">
        <v>202</v>
      </c>
      <c r="H3">
        <v>23</v>
      </c>
    </row>
    <row r="4" spans="1:10" x14ac:dyDescent="0.4">
      <c r="A4">
        <v>4</v>
      </c>
      <c r="B4" s="64">
        <v>45020</v>
      </c>
      <c r="G4" t="s">
        <v>203</v>
      </c>
      <c r="H4">
        <v>7</v>
      </c>
    </row>
    <row r="5" spans="1:10" x14ac:dyDescent="0.4">
      <c r="A5">
        <v>5</v>
      </c>
      <c r="B5" s="64">
        <v>45023</v>
      </c>
      <c r="G5" t="s">
        <v>204</v>
      </c>
      <c r="H5">
        <v>11</v>
      </c>
    </row>
    <row r="6" spans="1:10" x14ac:dyDescent="0.4">
      <c r="A6">
        <v>6</v>
      </c>
      <c r="B6" s="64">
        <v>45024</v>
      </c>
      <c r="G6" t="s">
        <v>205</v>
      </c>
      <c r="H6">
        <v>12</v>
      </c>
    </row>
    <row r="7" spans="1:10" x14ac:dyDescent="0.4">
      <c r="A7">
        <v>7</v>
      </c>
      <c r="B7" s="64">
        <v>45025</v>
      </c>
      <c r="G7" t="s">
        <v>206</v>
      </c>
      <c r="H7">
        <v>22</v>
      </c>
    </row>
    <row r="8" spans="1:10" x14ac:dyDescent="0.4">
      <c r="A8">
        <v>8</v>
      </c>
      <c r="B8" s="64">
        <v>45026</v>
      </c>
    </row>
    <row r="9" spans="1:10" x14ac:dyDescent="0.4">
      <c r="A9">
        <v>9</v>
      </c>
      <c r="B9" s="64">
        <v>45027</v>
      </c>
      <c r="G9" s="59"/>
      <c r="H9" s="59"/>
    </row>
    <row r="10" spans="1:10" x14ac:dyDescent="0.4">
      <c r="A10">
        <v>10</v>
      </c>
      <c r="B10" s="64">
        <v>45028</v>
      </c>
      <c r="H10">
        <f>SUM(H1:H9)</f>
        <v>125</v>
      </c>
    </row>
    <row r="11" spans="1:10" x14ac:dyDescent="0.4">
      <c r="A11">
        <v>11</v>
      </c>
      <c r="B11" s="64">
        <v>45029</v>
      </c>
      <c r="E11" t="s">
        <v>4452</v>
      </c>
    </row>
    <row r="12" spans="1:10" x14ac:dyDescent="0.4">
      <c r="A12">
        <v>12</v>
      </c>
      <c r="B12" s="64">
        <v>45032</v>
      </c>
    </row>
    <row r="13" spans="1:10" x14ac:dyDescent="0.4">
      <c r="A13">
        <v>13</v>
      </c>
      <c r="B13" s="64">
        <v>45033</v>
      </c>
    </row>
    <row r="14" spans="1:10" x14ac:dyDescent="0.4">
      <c r="A14">
        <v>14</v>
      </c>
      <c r="B14" s="64">
        <v>45034</v>
      </c>
    </row>
    <row r="15" spans="1:10" x14ac:dyDescent="0.4">
      <c r="A15">
        <v>15</v>
      </c>
      <c r="B15" s="64">
        <v>45035</v>
      </c>
      <c r="C15" s="76"/>
    </row>
    <row r="16" spans="1:10" x14ac:dyDescent="0.4">
      <c r="A16">
        <v>16</v>
      </c>
      <c r="B16" s="77">
        <v>45036</v>
      </c>
      <c r="C16" s="76"/>
      <c r="J16" s="76"/>
    </row>
    <row r="17" spans="1:3" x14ac:dyDescent="0.4">
      <c r="A17">
        <v>17</v>
      </c>
      <c r="B17" s="64">
        <v>45037</v>
      </c>
    </row>
    <row r="18" spans="1:3" x14ac:dyDescent="0.4">
      <c r="A18">
        <v>18</v>
      </c>
      <c r="B18" s="64">
        <v>45038</v>
      </c>
    </row>
    <row r="19" spans="1:3" x14ac:dyDescent="0.4">
      <c r="A19">
        <v>19</v>
      </c>
      <c r="B19" s="64">
        <v>45039</v>
      </c>
    </row>
    <row r="20" spans="1:3" x14ac:dyDescent="0.4">
      <c r="A20">
        <v>20</v>
      </c>
      <c r="B20" s="64">
        <v>45042</v>
      </c>
    </row>
    <row r="21" spans="1:3" x14ac:dyDescent="0.4">
      <c r="A21">
        <v>21</v>
      </c>
      <c r="B21" s="77">
        <v>45043</v>
      </c>
      <c r="C21" s="76"/>
    </row>
    <row r="22" spans="1:3" x14ac:dyDescent="0.4">
      <c r="A22">
        <v>22</v>
      </c>
      <c r="B22" s="64">
        <v>45044</v>
      </c>
      <c r="C22" s="76"/>
    </row>
    <row r="23" spans="1:3" x14ac:dyDescent="0.4">
      <c r="A23">
        <v>23</v>
      </c>
      <c r="B23" s="64">
        <v>45045</v>
      </c>
      <c r="C23" s="76"/>
    </row>
    <row r="24" spans="1:3" x14ac:dyDescent="0.4">
      <c r="A24">
        <v>24</v>
      </c>
      <c r="B24" s="64">
        <v>45046</v>
      </c>
    </row>
    <row r="25" spans="1:3" x14ac:dyDescent="0.4">
      <c r="A25">
        <v>25</v>
      </c>
      <c r="B25" s="64">
        <v>45047</v>
      </c>
    </row>
    <row r="26" spans="1:3" x14ac:dyDescent="0.4">
      <c r="A26">
        <v>26</v>
      </c>
      <c r="B26" s="64">
        <v>45048</v>
      </c>
      <c r="C26" s="76"/>
    </row>
    <row r="27" spans="1:3" x14ac:dyDescent="0.4">
      <c r="A27">
        <v>27</v>
      </c>
      <c r="B27" s="64">
        <v>45049</v>
      </c>
    </row>
    <row r="28" spans="1:3" x14ac:dyDescent="0.4">
      <c r="A28">
        <v>28</v>
      </c>
      <c r="B28" s="64">
        <v>45050</v>
      </c>
    </row>
    <row r="29" spans="1:3" x14ac:dyDescent="0.4">
      <c r="A29">
        <v>29</v>
      </c>
      <c r="B29" s="64">
        <v>45051</v>
      </c>
    </row>
    <row r="30" spans="1:3" x14ac:dyDescent="0.4">
      <c r="A30">
        <v>30</v>
      </c>
      <c r="B30" s="64">
        <v>45054</v>
      </c>
    </row>
    <row r="31" spans="1:3" x14ac:dyDescent="0.4">
      <c r="A31">
        <v>31</v>
      </c>
      <c r="B31" s="64">
        <v>45055</v>
      </c>
    </row>
    <row r="32" spans="1:3" x14ac:dyDescent="0.4">
      <c r="A32">
        <v>32</v>
      </c>
      <c r="B32" s="64">
        <v>45056</v>
      </c>
    </row>
    <row r="33" spans="1:10" x14ac:dyDescent="0.4">
      <c r="A33">
        <v>33</v>
      </c>
      <c r="B33" s="64">
        <v>45057</v>
      </c>
    </row>
    <row r="34" spans="1:10" x14ac:dyDescent="0.4">
      <c r="A34">
        <v>34</v>
      </c>
      <c r="B34" s="64">
        <v>45058</v>
      </c>
    </row>
    <row r="35" spans="1:10" x14ac:dyDescent="0.4">
      <c r="A35">
        <v>35</v>
      </c>
      <c r="B35" s="77">
        <v>45060</v>
      </c>
      <c r="C35" s="76"/>
      <c r="J35" s="76"/>
    </row>
    <row r="36" spans="1:10" x14ac:dyDescent="0.4">
      <c r="A36">
        <v>36</v>
      </c>
      <c r="B36" s="77">
        <v>45061</v>
      </c>
      <c r="C36" s="76"/>
      <c r="J36" s="76"/>
    </row>
    <row r="37" spans="1:10" x14ac:dyDescent="0.4">
      <c r="A37">
        <v>37</v>
      </c>
      <c r="B37" s="64">
        <v>45062</v>
      </c>
    </row>
    <row r="38" spans="1:10" x14ac:dyDescent="0.4">
      <c r="A38">
        <v>38</v>
      </c>
      <c r="B38" s="64">
        <v>45063</v>
      </c>
    </row>
    <row r="39" spans="1:10" x14ac:dyDescent="0.4">
      <c r="A39">
        <v>39</v>
      </c>
      <c r="B39" s="64">
        <v>45065</v>
      </c>
    </row>
    <row r="40" spans="1:10" x14ac:dyDescent="0.4">
      <c r="A40">
        <v>40</v>
      </c>
      <c r="B40" s="64">
        <v>45066</v>
      </c>
    </row>
    <row r="41" spans="1:10" x14ac:dyDescent="0.4">
      <c r="A41">
        <v>41</v>
      </c>
      <c r="B41" s="64">
        <v>45067</v>
      </c>
    </row>
    <row r="42" spans="1:10" x14ac:dyDescent="0.4">
      <c r="A42">
        <v>42</v>
      </c>
      <c r="B42" s="64">
        <v>45068</v>
      </c>
    </row>
    <row r="43" spans="1:10" x14ac:dyDescent="0.4">
      <c r="A43">
        <v>43</v>
      </c>
      <c r="B43" s="64">
        <v>45069</v>
      </c>
    </row>
    <row r="44" spans="1:10" x14ac:dyDescent="0.4">
      <c r="A44">
        <v>44</v>
      </c>
      <c r="B44" s="64">
        <v>45070</v>
      </c>
    </row>
    <row r="45" spans="1:10" x14ac:dyDescent="0.4">
      <c r="A45">
        <v>45</v>
      </c>
      <c r="B45" s="64">
        <v>45071</v>
      </c>
    </row>
    <row r="46" spans="1:10" x14ac:dyDescent="0.4">
      <c r="A46">
        <v>46</v>
      </c>
      <c r="B46" s="77">
        <v>45072</v>
      </c>
      <c r="C46" s="76"/>
      <c r="J46" s="76"/>
    </row>
    <row r="47" spans="1:10" x14ac:dyDescent="0.4">
      <c r="A47">
        <v>47</v>
      </c>
      <c r="B47" s="77">
        <v>45073</v>
      </c>
      <c r="C47" s="76"/>
      <c r="J47" s="76"/>
    </row>
    <row r="48" spans="1:10" x14ac:dyDescent="0.4">
      <c r="A48">
        <v>48</v>
      </c>
      <c r="B48" s="64">
        <v>45074</v>
      </c>
    </row>
    <row r="49" spans="1:10" x14ac:dyDescent="0.4">
      <c r="A49">
        <v>49</v>
      </c>
      <c r="B49" s="64">
        <v>45075</v>
      </c>
    </row>
    <row r="50" spans="1:10" x14ac:dyDescent="0.4">
      <c r="A50">
        <v>50</v>
      </c>
      <c r="B50" s="64">
        <v>45077</v>
      </c>
    </row>
    <row r="51" spans="1:10" x14ac:dyDescent="0.4">
      <c r="A51">
        <v>51</v>
      </c>
      <c r="B51" s="64">
        <v>45078</v>
      </c>
    </row>
    <row r="52" spans="1:10" x14ac:dyDescent="0.4">
      <c r="A52">
        <v>52</v>
      </c>
      <c r="B52" s="64">
        <v>45080</v>
      </c>
    </row>
    <row r="53" spans="1:10" x14ac:dyDescent="0.4">
      <c r="A53">
        <v>53</v>
      </c>
      <c r="B53" s="77">
        <v>45081</v>
      </c>
      <c r="C53" s="76"/>
      <c r="J53" s="76"/>
    </row>
    <row r="54" spans="1:10" x14ac:dyDescent="0.4">
      <c r="A54">
        <v>54</v>
      </c>
      <c r="B54" s="64">
        <v>45082</v>
      </c>
    </row>
    <row r="55" spans="1:10" x14ac:dyDescent="0.4">
      <c r="A55">
        <v>55</v>
      </c>
      <c r="B55" s="64">
        <v>45084</v>
      </c>
    </row>
    <row r="56" spans="1:10" x14ac:dyDescent="0.4">
      <c r="A56">
        <v>56</v>
      </c>
      <c r="B56" s="64">
        <v>45086</v>
      </c>
    </row>
    <row r="57" spans="1:10" x14ac:dyDescent="0.4">
      <c r="A57">
        <v>57</v>
      </c>
      <c r="B57" s="64">
        <v>45087</v>
      </c>
    </row>
    <row r="58" spans="1:10" x14ac:dyDescent="0.4">
      <c r="A58">
        <v>58</v>
      </c>
      <c r="B58" s="64">
        <v>45088</v>
      </c>
    </row>
    <row r="59" spans="1:10" x14ac:dyDescent="0.4">
      <c r="A59">
        <v>59</v>
      </c>
      <c r="B59" s="64">
        <v>45089</v>
      </c>
    </row>
    <row r="60" spans="1:10" x14ac:dyDescent="0.4">
      <c r="A60">
        <v>60</v>
      </c>
      <c r="B60" s="64">
        <v>45090</v>
      </c>
      <c r="C60" s="76"/>
    </row>
    <row r="61" spans="1:10" x14ac:dyDescent="0.4">
      <c r="A61">
        <v>61</v>
      </c>
      <c r="B61" s="64">
        <v>45091</v>
      </c>
    </row>
    <row r="62" spans="1:10" x14ac:dyDescent="0.4">
      <c r="A62">
        <v>62</v>
      </c>
      <c r="B62" s="64">
        <v>45092</v>
      </c>
      <c r="C62" s="76"/>
    </row>
    <row r="63" spans="1:10" x14ac:dyDescent="0.4">
      <c r="A63">
        <v>63</v>
      </c>
      <c r="B63" s="77">
        <v>45093</v>
      </c>
      <c r="C63" s="76"/>
      <c r="J63" s="76"/>
    </row>
    <row r="64" spans="1:10" x14ac:dyDescent="0.4">
      <c r="A64">
        <v>64</v>
      </c>
      <c r="B64" s="64">
        <v>45094</v>
      </c>
    </row>
    <row r="65" spans="1:10" x14ac:dyDescent="0.4">
      <c r="A65">
        <v>65</v>
      </c>
      <c r="B65" s="64">
        <v>45095</v>
      </c>
    </row>
    <row r="66" spans="1:10" x14ac:dyDescent="0.4">
      <c r="A66">
        <v>66</v>
      </c>
      <c r="B66" s="64">
        <v>45096</v>
      </c>
    </row>
    <row r="67" spans="1:10" x14ac:dyDescent="0.4">
      <c r="A67">
        <v>67</v>
      </c>
      <c r="B67" s="64">
        <v>45097</v>
      </c>
    </row>
    <row r="68" spans="1:10" x14ac:dyDescent="0.4">
      <c r="A68">
        <v>68</v>
      </c>
      <c r="B68" s="64">
        <v>45099</v>
      </c>
    </row>
    <row r="69" spans="1:10" x14ac:dyDescent="0.4">
      <c r="A69">
        <v>69</v>
      </c>
      <c r="B69" s="64">
        <v>45100</v>
      </c>
    </row>
    <row r="70" spans="1:10" x14ac:dyDescent="0.4">
      <c r="A70">
        <v>70</v>
      </c>
      <c r="B70" s="64">
        <v>45101</v>
      </c>
    </row>
    <row r="71" spans="1:10" x14ac:dyDescent="0.4">
      <c r="A71">
        <v>71</v>
      </c>
      <c r="B71" s="64">
        <v>45102</v>
      </c>
    </row>
    <row r="72" spans="1:10" x14ac:dyDescent="0.4">
      <c r="A72">
        <v>72</v>
      </c>
      <c r="B72" s="64">
        <v>45103</v>
      </c>
    </row>
    <row r="73" spans="1:10" x14ac:dyDescent="0.4">
      <c r="A73">
        <v>73</v>
      </c>
      <c r="B73" s="64">
        <v>45104</v>
      </c>
    </row>
    <row r="74" spans="1:10" x14ac:dyDescent="0.4">
      <c r="A74">
        <v>74</v>
      </c>
      <c r="B74" s="64">
        <v>45109</v>
      </c>
    </row>
    <row r="75" spans="1:10" x14ac:dyDescent="0.4">
      <c r="A75">
        <v>75</v>
      </c>
      <c r="B75" s="64">
        <v>45115</v>
      </c>
    </row>
    <row r="76" spans="1:10" x14ac:dyDescent="0.4">
      <c r="A76">
        <v>76</v>
      </c>
      <c r="B76" s="64">
        <v>45116</v>
      </c>
    </row>
    <row r="77" spans="1:10" x14ac:dyDescent="0.4">
      <c r="A77">
        <v>77</v>
      </c>
      <c r="B77" s="64">
        <v>45122</v>
      </c>
    </row>
    <row r="78" spans="1:10" x14ac:dyDescent="0.4">
      <c r="A78">
        <v>78</v>
      </c>
      <c r="B78" s="64">
        <v>45123</v>
      </c>
    </row>
    <row r="79" spans="1:10" x14ac:dyDescent="0.4">
      <c r="A79">
        <v>79</v>
      </c>
      <c r="B79" s="64">
        <v>45130</v>
      </c>
    </row>
    <row r="80" spans="1:10" x14ac:dyDescent="0.4">
      <c r="A80">
        <v>80</v>
      </c>
      <c r="B80" s="77">
        <v>45137</v>
      </c>
      <c r="C80" s="76"/>
      <c r="J80" s="76"/>
    </row>
    <row r="81" spans="1:2" x14ac:dyDescent="0.4">
      <c r="A81">
        <v>81</v>
      </c>
      <c r="B81" s="64">
        <v>45144</v>
      </c>
    </row>
    <row r="82" spans="1:2" x14ac:dyDescent="0.4">
      <c r="A82">
        <v>82</v>
      </c>
      <c r="B82" s="64">
        <v>45149</v>
      </c>
    </row>
    <row r="83" spans="1:2" x14ac:dyDescent="0.4">
      <c r="A83">
        <v>83</v>
      </c>
      <c r="B83" s="64">
        <v>45150</v>
      </c>
    </row>
    <row r="84" spans="1:2" x14ac:dyDescent="0.4">
      <c r="A84">
        <v>84</v>
      </c>
      <c r="B84" s="64">
        <v>45151</v>
      </c>
    </row>
    <row r="85" spans="1:2" x14ac:dyDescent="0.4">
      <c r="A85">
        <v>85</v>
      </c>
      <c r="B85" s="64">
        <v>45152</v>
      </c>
    </row>
    <row r="86" spans="1:2" x14ac:dyDescent="0.4">
      <c r="A86">
        <v>86</v>
      </c>
      <c r="B86" s="64">
        <v>45153</v>
      </c>
    </row>
    <row r="87" spans="1:2" x14ac:dyDescent="0.4">
      <c r="A87">
        <v>87</v>
      </c>
      <c r="B87" s="64">
        <v>45154</v>
      </c>
    </row>
    <row r="88" spans="1:2" x14ac:dyDescent="0.4">
      <c r="A88">
        <v>88</v>
      </c>
      <c r="B88" s="64">
        <v>45157</v>
      </c>
    </row>
    <row r="89" spans="1:2" x14ac:dyDescent="0.4">
      <c r="A89">
        <v>89</v>
      </c>
      <c r="B89" s="64">
        <v>45158</v>
      </c>
    </row>
    <row r="90" spans="1:2" x14ac:dyDescent="0.4">
      <c r="A90">
        <v>90</v>
      </c>
      <c r="B90" s="64">
        <v>45164</v>
      </c>
    </row>
    <row r="91" spans="1:2" x14ac:dyDescent="0.4">
      <c r="A91">
        <v>91</v>
      </c>
      <c r="B91" s="64">
        <v>45165</v>
      </c>
    </row>
    <row r="92" spans="1:2" x14ac:dyDescent="0.4">
      <c r="A92">
        <v>92</v>
      </c>
      <c r="B92" s="64">
        <v>45172</v>
      </c>
    </row>
    <row r="93" spans="1:2" x14ac:dyDescent="0.4">
      <c r="A93">
        <v>93</v>
      </c>
      <c r="B93" s="64">
        <v>45176</v>
      </c>
    </row>
    <row r="94" spans="1:2" x14ac:dyDescent="0.4">
      <c r="A94">
        <v>94</v>
      </c>
      <c r="B94" s="64">
        <v>45177</v>
      </c>
    </row>
    <row r="95" spans="1:2" x14ac:dyDescent="0.4">
      <c r="A95">
        <v>95</v>
      </c>
      <c r="B95" s="64">
        <v>45178</v>
      </c>
    </row>
    <row r="96" spans="1:2" x14ac:dyDescent="0.4">
      <c r="A96">
        <v>96</v>
      </c>
      <c r="B96" s="64">
        <v>45179</v>
      </c>
    </row>
    <row r="97" spans="1:10" x14ac:dyDescent="0.4">
      <c r="A97">
        <v>97</v>
      </c>
      <c r="B97" s="64">
        <v>45185</v>
      </c>
    </row>
    <row r="98" spans="1:10" x14ac:dyDescent="0.4">
      <c r="A98">
        <v>98</v>
      </c>
      <c r="B98" s="64">
        <v>45186</v>
      </c>
    </row>
    <row r="99" spans="1:10" x14ac:dyDescent="0.4">
      <c r="A99">
        <v>99</v>
      </c>
      <c r="B99" s="64">
        <v>45192</v>
      </c>
    </row>
    <row r="100" spans="1:10" x14ac:dyDescent="0.4">
      <c r="A100">
        <v>100</v>
      </c>
      <c r="B100" s="64">
        <v>45193</v>
      </c>
    </row>
    <row r="101" spans="1:10" x14ac:dyDescent="0.4">
      <c r="A101">
        <v>101</v>
      </c>
      <c r="B101" s="64">
        <v>45196</v>
      </c>
    </row>
    <row r="102" spans="1:10" x14ac:dyDescent="0.4">
      <c r="A102">
        <v>102</v>
      </c>
      <c r="B102" s="64">
        <v>45198</v>
      </c>
    </row>
    <row r="103" spans="1:10" x14ac:dyDescent="0.4">
      <c r="A103">
        <v>103</v>
      </c>
      <c r="B103" s="64">
        <v>45199</v>
      </c>
    </row>
    <row r="104" spans="1:10" x14ac:dyDescent="0.4">
      <c r="A104">
        <v>104</v>
      </c>
      <c r="B104" s="64">
        <v>45200</v>
      </c>
      <c r="C104" s="76"/>
    </row>
    <row r="105" spans="1:10" x14ac:dyDescent="0.4">
      <c r="A105">
        <v>105</v>
      </c>
      <c r="B105" s="64">
        <v>45201</v>
      </c>
    </row>
    <row r="106" spans="1:10" x14ac:dyDescent="0.4">
      <c r="A106">
        <v>106</v>
      </c>
      <c r="B106" s="64">
        <v>45202</v>
      </c>
    </row>
    <row r="107" spans="1:10" x14ac:dyDescent="0.4">
      <c r="A107">
        <v>107</v>
      </c>
      <c r="B107" s="77">
        <v>45203</v>
      </c>
      <c r="C107" s="76"/>
      <c r="J107" s="76"/>
    </row>
    <row r="108" spans="1:10" x14ac:dyDescent="0.4">
      <c r="A108">
        <v>108</v>
      </c>
      <c r="B108" s="64">
        <v>45204</v>
      </c>
    </row>
    <row r="109" spans="1:10" x14ac:dyDescent="0.4">
      <c r="A109">
        <v>109</v>
      </c>
      <c r="B109" s="64">
        <v>45205</v>
      </c>
    </row>
    <row r="110" spans="1:10" x14ac:dyDescent="0.4">
      <c r="A110">
        <v>110</v>
      </c>
      <c r="B110" s="64">
        <v>45206</v>
      </c>
    </row>
    <row r="111" spans="1:10" x14ac:dyDescent="0.4">
      <c r="A111">
        <v>111</v>
      </c>
      <c r="B111" s="64">
        <v>45208</v>
      </c>
    </row>
    <row r="112" spans="1:10" x14ac:dyDescent="0.4">
      <c r="A112">
        <v>112</v>
      </c>
      <c r="B112" s="64">
        <v>45209</v>
      </c>
    </row>
    <row r="113" spans="1:10" x14ac:dyDescent="0.4">
      <c r="A113">
        <v>113</v>
      </c>
      <c r="B113" s="77">
        <v>45210</v>
      </c>
      <c r="C113" s="76"/>
      <c r="J113" s="76"/>
    </row>
    <row r="114" spans="1:10" x14ac:dyDescent="0.4">
      <c r="A114">
        <v>114</v>
      </c>
      <c r="B114" s="64">
        <v>45211</v>
      </c>
    </row>
    <row r="115" spans="1:10" x14ac:dyDescent="0.4">
      <c r="A115">
        <v>115</v>
      </c>
      <c r="B115" s="64">
        <v>45212</v>
      </c>
    </row>
    <row r="116" spans="1:10" x14ac:dyDescent="0.4">
      <c r="A116">
        <v>116</v>
      </c>
      <c r="B116" s="64">
        <v>45213</v>
      </c>
    </row>
    <row r="117" spans="1:10" x14ac:dyDescent="0.4">
      <c r="A117">
        <v>117</v>
      </c>
      <c r="B117" s="77">
        <v>45214</v>
      </c>
      <c r="C117" s="76"/>
    </row>
    <row r="118" spans="1:10" x14ac:dyDescent="0.4">
      <c r="A118">
        <v>118</v>
      </c>
      <c r="B118" s="64">
        <v>45215</v>
      </c>
    </row>
    <row r="119" spans="1:10" x14ac:dyDescent="0.4">
      <c r="A119">
        <v>119</v>
      </c>
      <c r="B119" s="64">
        <v>45216</v>
      </c>
    </row>
    <row r="120" spans="1:10" x14ac:dyDescent="0.4">
      <c r="A120">
        <v>120</v>
      </c>
      <c r="B120" s="64">
        <v>45217</v>
      </c>
    </row>
    <row r="121" spans="1:10" x14ac:dyDescent="0.4">
      <c r="A121">
        <v>121</v>
      </c>
      <c r="B121" s="64">
        <v>45218</v>
      </c>
    </row>
    <row r="122" spans="1:10" x14ac:dyDescent="0.4">
      <c r="A122">
        <v>122</v>
      </c>
      <c r="B122" s="64">
        <v>45220</v>
      </c>
    </row>
    <row r="123" spans="1:10" x14ac:dyDescent="0.4">
      <c r="A123">
        <v>123</v>
      </c>
      <c r="B123" s="64">
        <v>45221</v>
      </c>
    </row>
    <row r="124" spans="1:10" x14ac:dyDescent="0.4">
      <c r="A124">
        <v>124</v>
      </c>
      <c r="B124" s="64">
        <v>45222</v>
      </c>
    </row>
    <row r="125" spans="1:10" x14ac:dyDescent="0.4">
      <c r="A125">
        <v>125</v>
      </c>
      <c r="B125" s="64">
        <v>45223</v>
      </c>
    </row>
    <row r="144" spans="2:10" x14ac:dyDescent="0.4">
      <c r="B144" s="76"/>
      <c r="C144" s="76"/>
      <c r="J144" s="76"/>
    </row>
    <row r="166" spans="2:10" x14ac:dyDescent="0.4">
      <c r="B166" s="76"/>
      <c r="C166" s="76"/>
      <c r="J166" s="76"/>
    </row>
    <row r="177" spans="2:10" x14ac:dyDescent="0.4">
      <c r="C177" s="76"/>
    </row>
    <row r="178" spans="2:10" x14ac:dyDescent="0.4">
      <c r="C178" s="76"/>
    </row>
    <row r="182" spans="2:10" x14ac:dyDescent="0.4">
      <c r="B182" s="76"/>
      <c r="C182" s="76"/>
      <c r="J182" s="76"/>
    </row>
    <row r="184" spans="2:10" x14ac:dyDescent="0.4">
      <c r="B184" s="76"/>
      <c r="C184" s="76"/>
      <c r="J184" s="76"/>
    </row>
    <row r="193" spans="3:3" x14ac:dyDescent="0.4">
      <c r="C193" s="76"/>
    </row>
    <row r="204" spans="3:3" x14ac:dyDescent="0.4">
      <c r="C204" s="76"/>
    </row>
    <row r="208" spans="3:3" x14ac:dyDescent="0.4">
      <c r="C208" s="76"/>
    </row>
    <row r="212" spans="3:3" x14ac:dyDescent="0.4">
      <c r="C212" s="76"/>
    </row>
    <row r="234" spans="3:3" x14ac:dyDescent="0.4">
      <c r="C234" s="76"/>
    </row>
    <row r="252" spans="3:3" x14ac:dyDescent="0.4">
      <c r="C252" s="76"/>
    </row>
    <row r="263" spans="2:10" x14ac:dyDescent="0.4">
      <c r="B263" s="76"/>
      <c r="C263" s="76"/>
      <c r="J263" s="76"/>
    </row>
    <row r="277" spans="2:10" x14ac:dyDescent="0.4">
      <c r="B277" s="76"/>
      <c r="C277" s="76"/>
      <c r="J277" s="76"/>
    </row>
    <row r="279" spans="2:10" x14ac:dyDescent="0.4">
      <c r="B279" s="76"/>
      <c r="C279" s="76"/>
      <c r="J279" s="76"/>
    </row>
    <row r="280" spans="2:10" x14ac:dyDescent="0.4">
      <c r="B280" s="76"/>
      <c r="C280" s="76"/>
      <c r="J280" s="76"/>
    </row>
    <row r="284" spans="2:10" x14ac:dyDescent="0.4">
      <c r="C284" s="76"/>
    </row>
    <row r="287" spans="2:10" x14ac:dyDescent="0.4">
      <c r="C287" s="76"/>
    </row>
    <row r="293" spans="2:10" x14ac:dyDescent="0.4">
      <c r="C293" s="76"/>
    </row>
    <row r="295" spans="2:10" x14ac:dyDescent="0.4">
      <c r="B295" s="76"/>
      <c r="C295" s="76"/>
      <c r="J295" s="76"/>
    </row>
    <row r="302" spans="2:10" x14ac:dyDescent="0.4">
      <c r="B302" s="76"/>
      <c r="C302" s="76"/>
      <c r="J302" s="76"/>
    </row>
    <row r="303" spans="2:10" x14ac:dyDescent="0.4">
      <c r="C303" s="76"/>
    </row>
    <row r="304" spans="2:10" x14ac:dyDescent="0.4">
      <c r="C304" s="76"/>
    </row>
    <row r="320" spans="3:3" x14ac:dyDescent="0.4">
      <c r="C320" s="76"/>
    </row>
    <row r="330" spans="3:3" x14ac:dyDescent="0.4">
      <c r="C330" s="76"/>
    </row>
    <row r="335" spans="3:3" x14ac:dyDescent="0.4">
      <c r="C335" s="76"/>
    </row>
    <row r="340" spans="2:10" x14ac:dyDescent="0.4">
      <c r="B340" s="76"/>
      <c r="C340" s="76"/>
      <c r="J340" s="76"/>
    </row>
    <row r="344" spans="2:10" x14ac:dyDescent="0.4">
      <c r="C344" s="76"/>
    </row>
    <row r="346" spans="2:10" x14ac:dyDescent="0.4">
      <c r="C346" s="76"/>
    </row>
    <row r="364" spans="2:10" x14ac:dyDescent="0.4">
      <c r="B364" s="76"/>
      <c r="C364" s="76"/>
      <c r="J364" s="76"/>
    </row>
    <row r="367" spans="2:10" x14ac:dyDescent="0.4">
      <c r="C367" s="76"/>
    </row>
    <row r="375" spans="2:3" x14ac:dyDescent="0.4">
      <c r="B375" s="76"/>
      <c r="C375" s="76"/>
    </row>
    <row r="385" spans="2:10" x14ac:dyDescent="0.4">
      <c r="C385" s="76"/>
    </row>
    <row r="386" spans="2:10" x14ac:dyDescent="0.4">
      <c r="C386" s="76"/>
    </row>
    <row r="392" spans="2:10" x14ac:dyDescent="0.4">
      <c r="C392" s="76"/>
    </row>
    <row r="399" spans="2:10" x14ac:dyDescent="0.4">
      <c r="B399" s="76"/>
      <c r="C399" s="76"/>
      <c r="J399" s="76"/>
    </row>
    <row r="405" spans="2:10" x14ac:dyDescent="0.4">
      <c r="B405" s="76"/>
      <c r="C405" s="76"/>
      <c r="J405" s="76"/>
    </row>
    <row r="409" spans="2:10" x14ac:dyDescent="0.4">
      <c r="B409" s="76"/>
      <c r="C409" s="76"/>
      <c r="J409" s="76"/>
    </row>
    <row r="414" spans="2:10" x14ac:dyDescent="0.4">
      <c r="C414" s="76"/>
    </row>
    <row r="422" spans="2:10" x14ac:dyDescent="0.4">
      <c r="B422" s="76"/>
      <c r="C422" s="76"/>
      <c r="J422" s="76"/>
    </row>
    <row r="427" spans="2:10" x14ac:dyDescent="0.4">
      <c r="B427" s="76"/>
      <c r="C427" s="76"/>
      <c r="J427" s="76"/>
    </row>
    <row r="431" spans="2:10" x14ac:dyDescent="0.4">
      <c r="C431" s="76"/>
    </row>
    <row r="433" spans="2:10" x14ac:dyDescent="0.4">
      <c r="B433" s="76"/>
      <c r="C433" s="76"/>
      <c r="J433" s="76"/>
    </row>
    <row r="435" spans="2:10" x14ac:dyDescent="0.4">
      <c r="C435" s="76"/>
    </row>
    <row r="436" spans="2:10" x14ac:dyDescent="0.4">
      <c r="C436" s="76"/>
    </row>
    <row r="470" spans="2:10" x14ac:dyDescent="0.4">
      <c r="C470" s="76"/>
    </row>
    <row r="472" spans="2:10" x14ac:dyDescent="0.4">
      <c r="B472" s="76"/>
      <c r="C472" s="76"/>
      <c r="J472" s="76"/>
    </row>
    <row r="481" spans="2:10" x14ac:dyDescent="0.4">
      <c r="B481" s="76"/>
      <c r="C481" s="76"/>
      <c r="J481" s="76"/>
    </row>
    <row r="511" spans="3:3" x14ac:dyDescent="0.4">
      <c r="C511" s="76"/>
    </row>
    <row r="517" spans="3:3" x14ac:dyDescent="0.4">
      <c r="C517" s="76"/>
    </row>
    <row r="534" spans="3:3" x14ac:dyDescent="0.4">
      <c r="C534" s="76"/>
    </row>
    <row r="544" spans="3:3" x14ac:dyDescent="0.4">
      <c r="C544" s="76"/>
    </row>
    <row r="552" spans="2:10" x14ac:dyDescent="0.4">
      <c r="B552" s="76"/>
      <c r="C552" s="76"/>
      <c r="J552" s="76"/>
    </row>
    <row r="553" spans="2:10" x14ac:dyDescent="0.4">
      <c r="B553" s="76"/>
      <c r="C553" s="76"/>
      <c r="J553" s="76"/>
    </row>
    <row r="561" spans="3:3" x14ac:dyDescent="0.4">
      <c r="C561" s="76"/>
    </row>
    <row r="569" spans="3:3" x14ac:dyDescent="0.4">
      <c r="C569" s="76"/>
    </row>
    <row r="607" spans="2:10" x14ac:dyDescent="0.4">
      <c r="B607" s="76"/>
      <c r="C607" s="76"/>
      <c r="J607" s="76"/>
    </row>
    <row r="612" spans="3:3" x14ac:dyDescent="0.4">
      <c r="C612" s="76"/>
    </row>
    <row r="613" spans="3:3" x14ac:dyDescent="0.4">
      <c r="C613" s="76"/>
    </row>
    <row r="641" spans="2:10" x14ac:dyDescent="0.4">
      <c r="B641" s="76"/>
      <c r="C641" s="76"/>
      <c r="J641" s="76"/>
    </row>
    <row r="642" spans="2:10" x14ac:dyDescent="0.4">
      <c r="C642" s="76"/>
    </row>
    <row r="671" spans="3:3" x14ac:dyDescent="0.4">
      <c r="C671" s="76"/>
    </row>
    <row r="708" spans="2:10" x14ac:dyDescent="0.4">
      <c r="B708" s="76"/>
      <c r="C708" s="76"/>
      <c r="J708" s="76"/>
    </row>
    <row r="709" spans="2:10" x14ac:dyDescent="0.4">
      <c r="B709" s="76"/>
      <c r="C709" s="76"/>
      <c r="J709" s="76"/>
    </row>
    <row r="711" spans="2:10" x14ac:dyDescent="0.4">
      <c r="C711" s="76"/>
    </row>
    <row r="712" spans="2:10" x14ac:dyDescent="0.4">
      <c r="C712" s="76"/>
    </row>
    <row r="713" spans="2:10" x14ac:dyDescent="0.4">
      <c r="C713" s="76"/>
    </row>
    <row r="729" spans="3:3" x14ac:dyDescent="0.4">
      <c r="C729" s="76"/>
    </row>
    <row r="735" spans="3:3" x14ac:dyDescent="0.4">
      <c r="C735" s="76"/>
    </row>
    <row r="736" spans="3:3" x14ac:dyDescent="0.4">
      <c r="C736" s="76"/>
    </row>
    <row r="740" spans="3:3" x14ac:dyDescent="0.4">
      <c r="C740" s="76"/>
    </row>
    <row r="758" spans="2:10" x14ac:dyDescent="0.4">
      <c r="C758" s="76"/>
    </row>
    <row r="764" spans="2:10" x14ac:dyDescent="0.4">
      <c r="C764" s="76"/>
    </row>
    <row r="766" spans="2:10" x14ac:dyDescent="0.4">
      <c r="B766" s="76"/>
      <c r="C766" s="76"/>
      <c r="J766" s="76"/>
    </row>
    <row r="776" spans="2:10" x14ac:dyDescent="0.4">
      <c r="C776" s="76"/>
    </row>
    <row r="782" spans="2:10" x14ac:dyDescent="0.4">
      <c r="B782" s="76"/>
      <c r="C782" s="76"/>
      <c r="J782" s="76"/>
    </row>
    <row r="783" spans="2:10" x14ac:dyDescent="0.4">
      <c r="B783" s="76"/>
      <c r="C783" s="76"/>
      <c r="J783" s="76"/>
    </row>
    <row r="784" spans="2:10" x14ac:dyDescent="0.4">
      <c r="B784" s="76"/>
      <c r="C784" s="76"/>
      <c r="J784" s="76"/>
    </row>
    <row r="785" spans="2:10" x14ac:dyDescent="0.4">
      <c r="B785" s="76"/>
      <c r="C785" s="76"/>
      <c r="J785" s="76"/>
    </row>
    <row r="796" spans="2:10" x14ac:dyDescent="0.4">
      <c r="C796" s="76"/>
    </row>
    <row r="805" spans="2:10" x14ac:dyDescent="0.4">
      <c r="B805" s="76"/>
      <c r="C805" s="76"/>
      <c r="J805" s="76"/>
    </row>
    <row r="849" spans="2:10" x14ac:dyDescent="0.4">
      <c r="B849" s="76"/>
      <c r="C849" s="76"/>
      <c r="J849" s="76"/>
    </row>
    <row r="860" spans="2:10" x14ac:dyDescent="0.4">
      <c r="C860" s="76"/>
    </row>
    <row r="883" spans="2:10" x14ac:dyDescent="0.4">
      <c r="C883" s="76"/>
    </row>
    <row r="894" spans="2:10" x14ac:dyDescent="0.4">
      <c r="B894" s="76"/>
      <c r="C894" s="76"/>
      <c r="J894" s="76"/>
    </row>
    <row r="911" spans="2:10" x14ac:dyDescent="0.4">
      <c r="B911" s="76"/>
      <c r="C911" s="76"/>
      <c r="J911" s="76"/>
    </row>
    <row r="943" spans="2:10" x14ac:dyDescent="0.4">
      <c r="B943" s="76"/>
      <c r="C943" s="76"/>
      <c r="J943" s="76"/>
    </row>
    <row r="972" spans="2:10" x14ac:dyDescent="0.4">
      <c r="B972" s="76"/>
      <c r="C972" s="76"/>
      <c r="J972" s="76"/>
    </row>
    <row r="973" spans="2:10" x14ac:dyDescent="0.4">
      <c r="B973" s="76"/>
      <c r="C973" s="76"/>
      <c r="J973" s="76"/>
    </row>
    <row r="977" spans="2:10" x14ac:dyDescent="0.4">
      <c r="B977" s="76"/>
      <c r="C977" s="76"/>
      <c r="J977" s="76"/>
    </row>
    <row r="997" spans="2:10" x14ac:dyDescent="0.4">
      <c r="B997" s="76"/>
      <c r="C997" s="76"/>
      <c r="J997" s="76"/>
    </row>
    <row r="1026" spans="2:10" x14ac:dyDescent="0.4">
      <c r="C1026" s="76"/>
    </row>
    <row r="1027" spans="2:10" x14ac:dyDescent="0.4">
      <c r="C1027" s="76"/>
    </row>
    <row r="1031" spans="2:10" x14ac:dyDescent="0.4">
      <c r="B1031" s="76"/>
      <c r="C1031" s="76"/>
      <c r="J1031" s="76"/>
    </row>
    <row r="1053" spans="2:10" x14ac:dyDescent="0.4">
      <c r="B1053" s="76"/>
      <c r="C1053" s="76"/>
      <c r="J1053" s="76"/>
    </row>
    <row r="1060" spans="2:10" x14ac:dyDescent="0.4">
      <c r="B1060" s="76"/>
      <c r="C1060" s="76"/>
      <c r="J1060" s="76"/>
    </row>
    <row r="1061" spans="2:10" x14ac:dyDescent="0.4">
      <c r="B1061" s="76"/>
      <c r="C1061" s="76"/>
      <c r="J1061" s="76"/>
    </row>
    <row r="1062" spans="2:10" x14ac:dyDescent="0.4">
      <c r="B1062" s="76"/>
      <c r="C1062" s="76"/>
      <c r="J1062" s="76"/>
    </row>
    <row r="1066" spans="2:10" x14ac:dyDescent="0.4">
      <c r="B1066" s="76"/>
      <c r="C1066" s="76"/>
      <c r="J1066" s="76"/>
    </row>
    <row r="1070" spans="2:10" x14ac:dyDescent="0.4">
      <c r="B1070" s="76"/>
      <c r="C1070" s="76"/>
      <c r="J1070" s="76"/>
    </row>
    <row r="1074" spans="3:3" x14ac:dyDescent="0.4">
      <c r="C1074" s="76"/>
    </row>
    <row r="1079" spans="3:3" x14ac:dyDescent="0.4">
      <c r="C1079" s="76"/>
    </row>
    <row r="1080" spans="3:3" x14ac:dyDescent="0.4">
      <c r="C1080" s="76"/>
    </row>
    <row r="1090" spans="3:3" x14ac:dyDescent="0.4">
      <c r="C1090" s="76"/>
    </row>
    <row r="1108" spans="2:10" x14ac:dyDescent="0.4">
      <c r="B1108" s="76"/>
      <c r="C1108" s="76"/>
      <c r="J1108" s="76"/>
    </row>
    <row r="1109" spans="2:10" x14ac:dyDescent="0.4">
      <c r="B1109" s="76"/>
      <c r="C1109" s="76"/>
      <c r="J1109" s="76"/>
    </row>
    <row r="1111" spans="2:10" x14ac:dyDescent="0.4">
      <c r="C1111" t="s">
        <v>4283</v>
      </c>
    </row>
    <row r="1112" spans="2:10" x14ac:dyDescent="0.4">
      <c r="B1112" t="s">
        <v>4281</v>
      </c>
      <c r="C1112" t="s">
        <v>4282</v>
      </c>
    </row>
    <row r="1113" spans="2:10" x14ac:dyDescent="0.4">
      <c r="B1113" t="s">
        <v>4284</v>
      </c>
      <c r="C1113" t="s">
        <v>4285</v>
      </c>
    </row>
    <row r="1114" spans="2:10" x14ac:dyDescent="0.4">
      <c r="B1114" t="s">
        <v>4286</v>
      </c>
      <c r="C1114" t="s">
        <v>4287</v>
      </c>
    </row>
    <row r="1115" spans="2:10" x14ac:dyDescent="0.4">
      <c r="B1115" t="s">
        <v>4288</v>
      </c>
      <c r="C1115" t="s">
        <v>4289</v>
      </c>
    </row>
    <row r="1116" spans="2:10" x14ac:dyDescent="0.4">
      <c r="B1116" t="s">
        <v>4290</v>
      </c>
      <c r="C1116" t="s">
        <v>4291</v>
      </c>
    </row>
    <row r="1117" spans="2:10" x14ac:dyDescent="0.4">
      <c r="B1117" t="s">
        <v>4292</v>
      </c>
      <c r="C1117" t="s">
        <v>4293</v>
      </c>
    </row>
    <row r="1118" spans="2:10" x14ac:dyDescent="0.4">
      <c r="B1118" t="s">
        <v>4294</v>
      </c>
      <c r="C1118" t="s">
        <v>4295</v>
      </c>
    </row>
    <row r="1119" spans="2:10" x14ac:dyDescent="0.4">
      <c r="B1119" t="s">
        <v>4296</v>
      </c>
      <c r="C1119" t="s">
        <v>4297</v>
      </c>
    </row>
    <row r="1120" spans="2:10" x14ac:dyDescent="0.4">
      <c r="B1120" t="s">
        <v>4298</v>
      </c>
      <c r="C1120" t="s">
        <v>4299</v>
      </c>
    </row>
    <row r="1121" spans="2:10" x14ac:dyDescent="0.4">
      <c r="B1121" t="s">
        <v>4300</v>
      </c>
      <c r="C1121" t="s">
        <v>4301</v>
      </c>
    </row>
    <row r="1122" spans="2:10" x14ac:dyDescent="0.4">
      <c r="B1122" t="s">
        <v>4302</v>
      </c>
      <c r="C1122" t="s">
        <v>4303</v>
      </c>
    </row>
    <row r="1123" spans="2:10" x14ac:dyDescent="0.4">
      <c r="B1123" t="s">
        <v>4304</v>
      </c>
      <c r="C1123" t="s">
        <v>4305</v>
      </c>
    </row>
    <row r="1124" spans="2:10" x14ac:dyDescent="0.4">
      <c r="B1124" t="s">
        <v>4306</v>
      </c>
      <c r="C1124" t="s">
        <v>4307</v>
      </c>
    </row>
    <row r="1125" spans="2:10" x14ac:dyDescent="0.4">
      <c r="B1125" t="s">
        <v>4308</v>
      </c>
      <c r="C1125" t="s">
        <v>4309</v>
      </c>
    </row>
    <row r="1126" spans="2:10" x14ac:dyDescent="0.4">
      <c r="B1126" t="s">
        <v>4310</v>
      </c>
      <c r="C1126" t="s">
        <v>4311</v>
      </c>
    </row>
    <row r="1127" spans="2:10" x14ac:dyDescent="0.4">
      <c r="B1127" s="76"/>
      <c r="C1127" s="76"/>
      <c r="J1127" s="76"/>
    </row>
    <row r="1128" spans="2:10" x14ac:dyDescent="0.4">
      <c r="B1128" s="76"/>
      <c r="C1128" s="76"/>
      <c r="J1128" s="76"/>
    </row>
    <row r="1129" spans="2:10" x14ac:dyDescent="0.4">
      <c r="B1129" t="s">
        <v>4312</v>
      </c>
      <c r="C1129" t="s">
        <v>4313</v>
      </c>
    </row>
    <row r="1130" spans="2:10" x14ac:dyDescent="0.4">
      <c r="B1130" t="s">
        <v>4314</v>
      </c>
      <c r="C1130" t="s">
        <v>4315</v>
      </c>
    </row>
    <row r="1131" spans="2:10" x14ac:dyDescent="0.4">
      <c r="B1131" s="76"/>
      <c r="C1131" s="76"/>
      <c r="J1131" s="76"/>
    </row>
    <row r="1132" spans="2:10" x14ac:dyDescent="0.4">
      <c r="B1132" s="76"/>
      <c r="C1132" s="76"/>
      <c r="J1132" s="76"/>
    </row>
    <row r="1133" spans="2:10" x14ac:dyDescent="0.4">
      <c r="B1133" t="s">
        <v>4316</v>
      </c>
      <c r="C1133" t="s">
        <v>4317</v>
      </c>
    </row>
    <row r="1134" spans="2:10" x14ac:dyDescent="0.4">
      <c r="B1134" t="s">
        <v>4318</v>
      </c>
      <c r="C1134" t="s">
        <v>4319</v>
      </c>
    </row>
    <row r="1135" spans="2:10" x14ac:dyDescent="0.4">
      <c r="B1135" s="76"/>
      <c r="C1135" s="76"/>
      <c r="J1135" s="76"/>
    </row>
    <row r="1136" spans="2:10" x14ac:dyDescent="0.4">
      <c r="B1136" s="76"/>
      <c r="C1136" s="76"/>
      <c r="J1136" s="76"/>
    </row>
    <row r="1137" spans="2:10" x14ac:dyDescent="0.4">
      <c r="B1137" t="s">
        <v>4320</v>
      </c>
      <c r="C1137" t="s">
        <v>4321</v>
      </c>
    </row>
    <row r="1138" spans="2:10" x14ac:dyDescent="0.4">
      <c r="B1138" t="s">
        <v>4322</v>
      </c>
      <c r="C1138" t="s">
        <v>4323</v>
      </c>
    </row>
    <row r="1139" spans="2:10" x14ac:dyDescent="0.4">
      <c r="B1139" t="s">
        <v>4324</v>
      </c>
      <c r="C1139" t="s">
        <v>4325</v>
      </c>
    </row>
    <row r="1140" spans="2:10" x14ac:dyDescent="0.4">
      <c r="B1140" t="s">
        <v>4326</v>
      </c>
      <c r="C1140" t="s">
        <v>4327</v>
      </c>
    </row>
    <row r="1141" spans="2:10" x14ac:dyDescent="0.4">
      <c r="B1141" t="s">
        <v>4328</v>
      </c>
      <c r="C1141" t="s">
        <v>4329</v>
      </c>
    </row>
    <row r="1142" spans="2:10" x14ac:dyDescent="0.4">
      <c r="B1142" s="76"/>
      <c r="C1142" s="76"/>
      <c r="J1142" s="76"/>
    </row>
    <row r="1143" spans="2:10" x14ac:dyDescent="0.4">
      <c r="B1143" s="71" t="s">
        <v>4330</v>
      </c>
      <c r="C1143" t="s">
        <v>4331</v>
      </c>
    </row>
    <row r="1144" spans="2:10" x14ac:dyDescent="0.4">
      <c r="B1144" t="s">
        <v>4332</v>
      </c>
      <c r="C1144" t="s">
        <v>4333</v>
      </c>
    </row>
    <row r="1145" spans="2:10" x14ac:dyDescent="0.4">
      <c r="B1145" t="s">
        <v>4334</v>
      </c>
      <c r="C1145" t="s">
        <v>4335</v>
      </c>
    </row>
    <row r="1146" spans="2:10" x14ac:dyDescent="0.4">
      <c r="B1146" t="s">
        <v>4336</v>
      </c>
      <c r="C1146" t="s">
        <v>4337</v>
      </c>
    </row>
    <row r="1147" spans="2:10" x14ac:dyDescent="0.4">
      <c r="B1147" s="76"/>
      <c r="C1147" s="76"/>
      <c r="J1147" s="76"/>
    </row>
    <row r="1148" spans="2:10" x14ac:dyDescent="0.4">
      <c r="B1148" t="s">
        <v>4338</v>
      </c>
      <c r="C1148" t="s">
        <v>4339</v>
      </c>
    </row>
    <row r="1149" spans="2:10" x14ac:dyDescent="0.4">
      <c r="B1149" t="s">
        <v>4340</v>
      </c>
      <c r="C1149" t="s">
        <v>4341</v>
      </c>
    </row>
    <row r="1150" spans="2:10" x14ac:dyDescent="0.4">
      <c r="B1150" t="s">
        <v>4342</v>
      </c>
      <c r="C1150" t="s">
        <v>4343</v>
      </c>
      <c r="E1150" s="1" t="s">
        <v>4344</v>
      </c>
    </row>
    <row r="1151" spans="2:10" x14ac:dyDescent="0.4">
      <c r="B1151" t="s">
        <v>4345</v>
      </c>
      <c r="C1151" t="s">
        <v>4346</v>
      </c>
    </row>
    <row r="1152" spans="2:10" x14ac:dyDescent="0.4">
      <c r="B1152" t="s">
        <v>4347</v>
      </c>
      <c r="C1152" t="s">
        <v>4348</v>
      </c>
    </row>
    <row r="1153" spans="2:10" x14ac:dyDescent="0.4">
      <c r="B1153" t="s">
        <v>4349</v>
      </c>
      <c r="C1153" t="s">
        <v>4350</v>
      </c>
      <c r="E1153" s="1" t="s">
        <v>4344</v>
      </c>
    </row>
    <row r="1154" spans="2:10" x14ac:dyDescent="0.4">
      <c r="B1154" s="76"/>
      <c r="C1154" s="76"/>
      <c r="J1154" s="76"/>
    </row>
    <row r="1155" spans="2:10" x14ac:dyDescent="0.4">
      <c r="B1155" t="s">
        <v>4351</v>
      </c>
      <c r="C1155" t="s">
        <v>4352</v>
      </c>
    </row>
    <row r="1156" spans="2:10" x14ac:dyDescent="0.4">
      <c r="B1156" t="s">
        <v>4353</v>
      </c>
      <c r="C1156" t="s">
        <v>4354</v>
      </c>
    </row>
    <row r="1157" spans="2:10" x14ac:dyDescent="0.4">
      <c r="B1157" t="s">
        <v>4355</v>
      </c>
      <c r="C1157" t="s">
        <v>4356</v>
      </c>
    </row>
    <row r="1158" spans="2:10" x14ac:dyDescent="0.4">
      <c r="B1158" t="s">
        <v>4357</v>
      </c>
      <c r="C1158" t="s">
        <v>4358</v>
      </c>
    </row>
    <row r="1159" spans="2:10" x14ac:dyDescent="0.4">
      <c r="B1159" t="s">
        <v>4359</v>
      </c>
      <c r="C1159" t="s">
        <v>4360</v>
      </c>
    </row>
    <row r="1160" spans="2:10" x14ac:dyDescent="0.4">
      <c r="B1160" t="s">
        <v>4361</v>
      </c>
      <c r="C1160" t="s">
        <v>4362</v>
      </c>
    </row>
    <row r="1161" spans="2:10" x14ac:dyDescent="0.4">
      <c r="B1161" t="s">
        <v>4363</v>
      </c>
      <c r="C1161" t="s">
        <v>4364</v>
      </c>
    </row>
    <row r="1162" spans="2:10" x14ac:dyDescent="0.4">
      <c r="B1162" t="s">
        <v>4365</v>
      </c>
      <c r="C1162" t="s">
        <v>4366</v>
      </c>
      <c r="E1162" s="1" t="s">
        <v>4344</v>
      </c>
    </row>
    <row r="1163" spans="2:10" x14ac:dyDescent="0.4">
      <c r="B1163" t="s">
        <v>4367</v>
      </c>
      <c r="C1163" t="s">
        <v>4368</v>
      </c>
      <c r="E1163" s="1" t="s">
        <v>4344</v>
      </c>
    </row>
    <row r="1164" spans="2:10" x14ac:dyDescent="0.4">
      <c r="B1164" t="s">
        <v>4369</v>
      </c>
      <c r="C1164" t="s">
        <v>4370</v>
      </c>
      <c r="E1164" s="1" t="s">
        <v>4344</v>
      </c>
    </row>
    <row r="1165" spans="2:10" x14ac:dyDescent="0.4">
      <c r="B1165" t="s">
        <v>4371</v>
      </c>
      <c r="C1165" t="s">
        <v>4372</v>
      </c>
    </row>
    <row r="1166" spans="2:10" x14ac:dyDescent="0.4">
      <c r="B1166" t="s">
        <v>4373</v>
      </c>
      <c r="C1166" t="s">
        <v>4374</v>
      </c>
    </row>
    <row r="1167" spans="2:10" x14ac:dyDescent="0.4">
      <c r="B1167" s="76"/>
      <c r="C1167" s="76"/>
      <c r="J1167" s="76"/>
    </row>
    <row r="1168" spans="2:10" x14ac:dyDescent="0.4">
      <c r="B1168" s="76"/>
      <c r="C1168" s="76"/>
      <c r="J1168" s="76"/>
    </row>
    <row r="1169" spans="2:10" x14ac:dyDescent="0.4">
      <c r="B1169" t="s">
        <v>4375</v>
      </c>
      <c r="C1169" t="s">
        <v>4376</v>
      </c>
    </row>
    <row r="1170" spans="2:10" x14ac:dyDescent="0.4">
      <c r="B1170" t="s">
        <v>4377</v>
      </c>
      <c r="C1170" t="s">
        <v>4378</v>
      </c>
    </row>
    <row r="1171" spans="2:10" x14ac:dyDescent="0.4">
      <c r="B1171" t="s">
        <v>4379</v>
      </c>
      <c r="C1171" t="s">
        <v>4380</v>
      </c>
    </row>
    <row r="1172" spans="2:10" x14ac:dyDescent="0.4">
      <c r="B1172" t="s">
        <v>4381</v>
      </c>
      <c r="C1172" t="s">
        <v>4382</v>
      </c>
    </row>
    <row r="1173" spans="2:10" x14ac:dyDescent="0.4">
      <c r="B1173" t="s">
        <v>4383</v>
      </c>
      <c r="C1173" t="s">
        <v>4384</v>
      </c>
    </row>
    <row r="1174" spans="2:10" x14ac:dyDescent="0.4">
      <c r="B1174" s="76"/>
      <c r="C1174" s="76"/>
      <c r="J1174" s="76"/>
    </row>
    <row r="1175" spans="2:10" x14ac:dyDescent="0.4">
      <c r="B1175" s="76"/>
      <c r="C1175" s="76"/>
      <c r="J1175" s="76"/>
    </row>
    <row r="1176" spans="2:10" x14ac:dyDescent="0.4">
      <c r="B1176" s="76"/>
      <c r="C1176" s="76"/>
      <c r="J1176" s="76"/>
    </row>
    <row r="1177" spans="2:10" x14ac:dyDescent="0.4">
      <c r="B1177" t="s">
        <v>4385</v>
      </c>
      <c r="C1177" t="s">
        <v>4386</v>
      </c>
    </row>
    <row r="1178" spans="2:10" x14ac:dyDescent="0.4">
      <c r="B1178" t="s">
        <v>4387</v>
      </c>
      <c r="C1178" t="s">
        <v>4388</v>
      </c>
    </row>
    <row r="1179" spans="2:10" x14ac:dyDescent="0.4">
      <c r="B1179" s="71" t="s">
        <v>4389</v>
      </c>
      <c r="C1179" t="s">
        <v>4390</v>
      </c>
      <c r="E1179" s="1" t="s">
        <v>4344</v>
      </c>
    </row>
    <row r="1180" spans="2:10" x14ac:dyDescent="0.4">
      <c r="B1180" s="76"/>
      <c r="C1180" s="76"/>
      <c r="J1180" s="76"/>
    </row>
    <row r="1181" spans="2:10" x14ac:dyDescent="0.4">
      <c r="B1181" t="s">
        <v>4391</v>
      </c>
      <c r="C1181" t="s">
        <v>4392</v>
      </c>
    </row>
    <row r="1182" spans="2:10" x14ac:dyDescent="0.4">
      <c r="B1182" t="s">
        <v>4393</v>
      </c>
      <c r="C1182" t="s">
        <v>4394</v>
      </c>
    </row>
    <row r="1183" spans="2:10" x14ac:dyDescent="0.4">
      <c r="B1183" t="s">
        <v>4395</v>
      </c>
      <c r="C1183" t="s">
        <v>4396</v>
      </c>
    </row>
    <row r="1184" spans="2:10" x14ac:dyDescent="0.4">
      <c r="B1184" s="76"/>
      <c r="C1184" s="76"/>
      <c r="J1184" s="76"/>
    </row>
    <row r="1185" spans="2:10" x14ac:dyDescent="0.4">
      <c r="B1185" s="76"/>
      <c r="C1185" s="76"/>
      <c r="J1185" s="76"/>
    </row>
    <row r="1186" spans="2:10" ht="225" x14ac:dyDescent="0.4">
      <c r="B1186" s="75" t="s">
        <v>4397</v>
      </c>
      <c r="C1186" t="s">
        <v>4398</v>
      </c>
    </row>
    <row r="1187" spans="2:10" x14ac:dyDescent="0.4">
      <c r="B1187" t="s">
        <v>4399</v>
      </c>
      <c r="C1187" t="s">
        <v>4400</v>
      </c>
    </row>
    <row r="1188" spans="2:10" x14ac:dyDescent="0.4">
      <c r="B1188" s="76"/>
      <c r="C1188" s="76"/>
      <c r="J1188" s="76"/>
    </row>
    <row r="1189" spans="2:10" x14ac:dyDescent="0.4">
      <c r="B1189" s="76"/>
      <c r="C1189" s="76"/>
      <c r="J1189" s="76"/>
    </row>
    <row r="1190" spans="2:10" x14ac:dyDescent="0.4">
      <c r="B1190" t="s">
        <v>4401</v>
      </c>
      <c r="C1190" t="s">
        <v>4402</v>
      </c>
    </row>
    <row r="1191" spans="2:10" x14ac:dyDescent="0.4">
      <c r="B1191" t="s">
        <v>4403</v>
      </c>
      <c r="C1191" t="s">
        <v>4404</v>
      </c>
    </row>
    <row r="1192" spans="2:10" x14ac:dyDescent="0.4">
      <c r="B1192" t="s">
        <v>4405</v>
      </c>
      <c r="C1192" t="s">
        <v>4406</v>
      </c>
    </row>
    <row r="1193" spans="2:10" x14ac:dyDescent="0.4">
      <c r="B1193" s="76"/>
      <c r="C1193" s="76"/>
      <c r="J1193" s="76"/>
    </row>
    <row r="1194" spans="2:10" x14ac:dyDescent="0.4">
      <c r="B1194" t="s">
        <v>4407</v>
      </c>
      <c r="C1194" t="s">
        <v>4408</v>
      </c>
    </row>
    <row r="1195" spans="2:10" x14ac:dyDescent="0.4">
      <c r="B1195" t="s">
        <v>4409</v>
      </c>
      <c r="C1195" t="s">
        <v>4410</v>
      </c>
    </row>
    <row r="1196" spans="2:10" x14ac:dyDescent="0.4">
      <c r="B1196" s="76"/>
      <c r="C1196" s="76"/>
      <c r="J1196" s="76"/>
    </row>
    <row r="1197" spans="2:10" x14ac:dyDescent="0.4">
      <c r="B1197" s="76"/>
      <c r="C1197" s="76"/>
      <c r="J1197" s="76"/>
    </row>
    <row r="1198" spans="2:10" x14ac:dyDescent="0.4">
      <c r="B1198" s="76"/>
      <c r="C1198" s="76"/>
      <c r="J1198" s="76"/>
    </row>
    <row r="1199" spans="2:10" x14ac:dyDescent="0.4">
      <c r="B1199" s="76"/>
      <c r="C1199" s="76"/>
      <c r="J1199" s="76"/>
    </row>
    <row r="1200" spans="2:10" x14ac:dyDescent="0.4">
      <c r="B1200" t="s">
        <v>4411</v>
      </c>
      <c r="C1200" t="s">
        <v>4412</v>
      </c>
    </row>
    <row r="1201" spans="2:10" x14ac:dyDescent="0.4">
      <c r="B1201" t="s">
        <v>4413</v>
      </c>
      <c r="C1201" t="s">
        <v>4414</v>
      </c>
    </row>
    <row r="1202" spans="2:10" x14ac:dyDescent="0.4">
      <c r="B1202" t="s">
        <v>4415</v>
      </c>
      <c r="C1202" t="s">
        <v>4416</v>
      </c>
    </row>
    <row r="1203" spans="2:10" x14ac:dyDescent="0.4">
      <c r="B1203" s="76"/>
      <c r="C1203" s="76"/>
      <c r="J1203" s="76"/>
    </row>
    <row r="1204" spans="2:10" x14ac:dyDescent="0.4">
      <c r="B1204" t="s">
        <v>4417</v>
      </c>
      <c r="C1204" t="s">
        <v>4418</v>
      </c>
    </row>
    <row r="1205" spans="2:10" x14ac:dyDescent="0.4">
      <c r="B1205" t="s">
        <v>4419</v>
      </c>
      <c r="C1205" t="s">
        <v>4420</v>
      </c>
    </row>
    <row r="1206" spans="2:10" x14ac:dyDescent="0.4">
      <c r="B1206" t="s">
        <v>4421</v>
      </c>
      <c r="C1206" t="s">
        <v>4422</v>
      </c>
    </row>
    <row r="1207" spans="2:10" x14ac:dyDescent="0.4">
      <c r="B1207" t="s">
        <v>4423</v>
      </c>
      <c r="C1207" t="s">
        <v>4424</v>
      </c>
    </row>
    <row r="1208" spans="2:10" x14ac:dyDescent="0.4">
      <c r="B1208" s="76"/>
      <c r="C1208" s="76"/>
      <c r="J1208" s="76"/>
    </row>
    <row r="1209" spans="2:10" x14ac:dyDescent="0.4">
      <c r="B1209" s="76"/>
      <c r="C1209" s="76"/>
      <c r="J1209" s="76"/>
    </row>
    <row r="1210" spans="2:10" x14ac:dyDescent="0.4">
      <c r="B1210" s="76"/>
      <c r="C1210" s="76"/>
      <c r="J1210" s="76"/>
    </row>
    <row r="1211" spans="2:10" x14ac:dyDescent="0.4">
      <c r="B1211" t="s">
        <v>4425</v>
      </c>
      <c r="C1211" t="s">
        <v>4426</v>
      </c>
    </row>
    <row r="1212" spans="2:10" x14ac:dyDescent="0.4">
      <c r="B1212" s="76"/>
      <c r="C1212" s="76"/>
      <c r="J1212" s="76"/>
    </row>
    <row r="1213" spans="2:10" x14ac:dyDescent="0.4">
      <c r="B1213" s="76"/>
      <c r="C1213" s="76"/>
      <c r="J1213" s="76"/>
    </row>
    <row r="1214" spans="2:10" x14ac:dyDescent="0.4">
      <c r="B1214" s="76"/>
      <c r="C1214" s="76"/>
      <c r="J1214" s="76"/>
    </row>
    <row r="1215" spans="2:10" x14ac:dyDescent="0.4">
      <c r="B1215" t="s">
        <v>4427</v>
      </c>
      <c r="C1215" t="s">
        <v>4428</v>
      </c>
    </row>
    <row r="1216" spans="2:10" x14ac:dyDescent="0.4">
      <c r="B1216" t="s">
        <v>4429</v>
      </c>
      <c r="C1216" t="s">
        <v>4430</v>
      </c>
    </row>
    <row r="1217" spans="2:10" x14ac:dyDescent="0.4">
      <c r="B1217" t="s">
        <v>4431</v>
      </c>
      <c r="C1217" t="s">
        <v>4432</v>
      </c>
    </row>
    <row r="1218" spans="2:10" x14ac:dyDescent="0.4">
      <c r="B1218" t="s">
        <v>4433</v>
      </c>
      <c r="C1218" t="s">
        <v>4434</v>
      </c>
    </row>
    <row r="1219" spans="2:10" x14ac:dyDescent="0.4">
      <c r="B1219" t="s">
        <v>4435</v>
      </c>
      <c r="C1219" t="s">
        <v>4436</v>
      </c>
    </row>
    <row r="1220" spans="2:10" x14ac:dyDescent="0.4">
      <c r="B1220" t="s">
        <v>4437</v>
      </c>
      <c r="C1220" t="s">
        <v>4438</v>
      </c>
    </row>
    <row r="1221" spans="2:10" x14ac:dyDescent="0.4">
      <c r="B1221" t="s">
        <v>4439</v>
      </c>
      <c r="C1221" t="s">
        <v>4440</v>
      </c>
    </row>
    <row r="1222" spans="2:10" x14ac:dyDescent="0.4">
      <c r="B1222" s="76"/>
      <c r="C1222" s="76"/>
      <c r="J1222" s="76"/>
    </row>
    <row r="1223" spans="2:10" x14ac:dyDescent="0.4">
      <c r="B1223" s="76"/>
      <c r="C1223" s="76"/>
      <c r="J1223" s="76"/>
    </row>
    <row r="1224" spans="2:10" x14ac:dyDescent="0.4">
      <c r="B1224" s="76"/>
      <c r="C1224" s="76"/>
      <c r="J1224" s="76"/>
    </row>
    <row r="1225" spans="2:10" x14ac:dyDescent="0.4">
      <c r="B1225" s="76"/>
      <c r="C1225" s="76"/>
      <c r="J1225" s="76"/>
    </row>
    <row r="1226" spans="2:10" x14ac:dyDescent="0.4">
      <c r="B1226" t="s">
        <v>4441</v>
      </c>
      <c r="C1226" t="s">
        <v>4442</v>
      </c>
    </row>
    <row r="1227" spans="2:10" x14ac:dyDescent="0.4">
      <c r="B1227" s="76"/>
      <c r="C1227" s="76"/>
      <c r="J1227" s="76"/>
    </row>
    <row r="1228" spans="2:10" x14ac:dyDescent="0.4">
      <c r="B1228" s="76"/>
      <c r="C1228" s="76"/>
      <c r="J1228" s="76"/>
    </row>
    <row r="1229" spans="2:10" x14ac:dyDescent="0.4">
      <c r="B1229" s="76"/>
      <c r="C1229" s="76"/>
      <c r="J1229" s="76"/>
    </row>
    <row r="1230" spans="2:10" x14ac:dyDescent="0.4">
      <c r="B1230" s="76"/>
      <c r="C1230" s="76"/>
      <c r="J1230" s="76"/>
    </row>
    <row r="1231" spans="2:10" x14ac:dyDescent="0.4">
      <c r="B1231" s="76"/>
      <c r="C1231" s="76"/>
      <c r="J1231" s="76"/>
    </row>
    <row r="1232" spans="2:10" x14ac:dyDescent="0.4">
      <c r="B1232" s="76"/>
      <c r="C1232" s="76"/>
      <c r="J1232" s="76"/>
    </row>
    <row r="1233" spans="2:14" x14ac:dyDescent="0.4">
      <c r="B1233" t="s">
        <v>4447</v>
      </c>
      <c r="C1233" s="76"/>
      <c r="D1233" t="s">
        <v>4443</v>
      </c>
      <c r="E1233" t="s">
        <v>4444</v>
      </c>
      <c r="F1233">
        <v>42833</v>
      </c>
      <c r="G1233">
        <v>59.36</v>
      </c>
      <c r="H1233" t="s">
        <v>145</v>
      </c>
      <c r="I1233" t="s">
        <v>992</v>
      </c>
      <c r="K1233">
        <v>24</v>
      </c>
      <c r="N1233">
        <v>42833</v>
      </c>
    </row>
    <row r="1234" spans="2:14" x14ac:dyDescent="0.4">
      <c r="B1234" t="s">
        <v>4448</v>
      </c>
      <c r="C1234" t="s">
        <v>4449</v>
      </c>
      <c r="D1234" t="s">
        <v>4445</v>
      </c>
      <c r="E1234" t="s">
        <v>531</v>
      </c>
      <c r="F1234">
        <v>43474</v>
      </c>
      <c r="G1234">
        <v>54</v>
      </c>
      <c r="H1234" t="s">
        <v>145</v>
      </c>
      <c r="I1234" t="s">
        <v>992</v>
      </c>
      <c r="K1234" t="s">
        <v>149</v>
      </c>
      <c r="N1234">
        <v>43474</v>
      </c>
    </row>
    <row r="1235" spans="2:14" x14ac:dyDescent="0.4">
      <c r="B1235" t="s">
        <v>4450</v>
      </c>
      <c r="C1235" t="s">
        <v>4451</v>
      </c>
      <c r="D1235" t="s">
        <v>4446</v>
      </c>
      <c r="E1235" t="s">
        <v>757</v>
      </c>
      <c r="F1235">
        <v>43549</v>
      </c>
      <c r="G1235">
        <v>55</v>
      </c>
      <c r="H1235" t="s">
        <v>145</v>
      </c>
      <c r="I1235" t="s">
        <v>993</v>
      </c>
      <c r="K1235" t="s">
        <v>151</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89791-5EBA-4D64-A2C7-406ED979B545}">
  <sheetPr>
    <tabColor rgb="FFFFFF00"/>
  </sheetPr>
  <dimension ref="A1:BF44"/>
  <sheetViews>
    <sheetView view="pageBreakPreview" zoomScale="85" zoomScaleNormal="100" zoomScaleSheetLayoutView="85" workbookViewId="0">
      <pane ySplit="15" topLeftCell="A16" activePane="bottomLeft" state="frozen"/>
      <selection activeCell="H36" sqref="H36:K37"/>
      <selection pane="bottomLeft" activeCell="H36" sqref="H36:K37"/>
    </sheetView>
  </sheetViews>
  <sheetFormatPr defaultColWidth="8.625" defaultRowHeight="18.75" x14ac:dyDescent="0.4"/>
  <cols>
    <col min="1" max="1" width="13.125" style="21" bestFit="1" customWidth="1"/>
    <col min="2" max="10" width="4.25" style="1" customWidth="1"/>
    <col min="11" max="11" width="4.625" style="1" customWidth="1"/>
    <col min="12" max="12" width="6.625" style="1" customWidth="1"/>
    <col min="13" max="14" width="4.875" style="1" customWidth="1"/>
    <col min="15" max="19" width="4.25" style="1" customWidth="1"/>
    <col min="20" max="20" width="5.25" style="1" customWidth="1"/>
    <col min="21" max="27" width="4.25" style="1" customWidth="1"/>
    <col min="28" max="28" width="7.5" style="1" customWidth="1"/>
    <col min="29" max="29" width="10.625" style="1" customWidth="1"/>
    <col min="30" max="30" width="26" style="1" customWidth="1"/>
    <col min="31" max="31" width="16.875" style="1" customWidth="1"/>
    <col min="32" max="32" width="16" style="1" customWidth="1"/>
    <col min="33" max="33" width="11" style="1" bestFit="1" customWidth="1"/>
    <col min="34" max="34" width="7.5" style="1" customWidth="1"/>
    <col min="35" max="35" width="9.5" style="1" bestFit="1" customWidth="1"/>
    <col min="36" max="36" width="7.25" style="1" bestFit="1" customWidth="1"/>
    <col min="37" max="37" width="11.125" style="1" bestFit="1" customWidth="1"/>
    <col min="38" max="38" width="6.125" style="1" bestFit="1" customWidth="1"/>
    <col min="39" max="39" width="9.125" style="1" bestFit="1" customWidth="1"/>
    <col min="40" max="40" width="8.5" style="1" customWidth="1"/>
    <col min="41" max="48" width="10.375" style="1" customWidth="1"/>
    <col min="49" max="49" width="12.875" style="1" customWidth="1"/>
    <col min="50" max="64" width="4.25" style="1" customWidth="1"/>
    <col min="65" max="65" width="3.875" style="1" customWidth="1"/>
    <col min="66" max="16384" width="8.625" style="1"/>
  </cols>
  <sheetData>
    <row r="1" spans="1:58" x14ac:dyDescent="0.4">
      <c r="B1" s="1" t="s">
        <v>136</v>
      </c>
    </row>
    <row r="2" spans="1:58" x14ac:dyDescent="0.4">
      <c r="B2" s="1" t="s">
        <v>184</v>
      </c>
    </row>
    <row r="3" spans="1:58" ht="35.25" customHeight="1" x14ac:dyDescent="0.4">
      <c r="B3" s="239" t="s">
        <v>4484</v>
      </c>
      <c r="C3" s="239"/>
      <c r="D3" s="239"/>
      <c r="E3" s="239"/>
      <c r="F3" s="239"/>
      <c r="G3" s="239"/>
      <c r="H3" s="239"/>
      <c r="I3" s="239"/>
      <c r="J3" s="239"/>
      <c r="K3" s="239"/>
      <c r="L3" s="239"/>
      <c r="M3" s="239"/>
      <c r="N3" s="239"/>
      <c r="O3" s="239"/>
      <c r="P3" s="239"/>
      <c r="Q3" s="239"/>
      <c r="R3" s="239"/>
      <c r="S3" s="239"/>
      <c r="T3" s="239"/>
      <c r="U3" s="239"/>
      <c r="V3" s="239"/>
      <c r="W3" s="239"/>
      <c r="X3" s="239"/>
      <c r="Y3" s="239"/>
      <c r="Z3" s="19"/>
      <c r="AA3" s="19"/>
      <c r="AB3" s="240"/>
      <c r="AC3" s="240"/>
      <c r="AD3" s="240"/>
      <c r="AE3" s="240"/>
      <c r="AF3" s="240"/>
    </row>
    <row r="4" spans="1:58" ht="18.75" customHeight="1" x14ac:dyDescent="0.4">
      <c r="B4" s="239"/>
      <c r="C4" s="239"/>
      <c r="D4" s="239"/>
      <c r="E4" s="239"/>
      <c r="F4" s="239"/>
      <c r="G4" s="239"/>
      <c r="H4" s="239"/>
      <c r="I4" s="239"/>
      <c r="J4" s="239"/>
      <c r="K4" s="239"/>
      <c r="L4" s="239"/>
      <c r="M4" s="239"/>
      <c r="N4" s="239"/>
      <c r="O4" s="239"/>
      <c r="P4" s="239"/>
      <c r="Q4" s="239"/>
      <c r="R4" s="239"/>
      <c r="S4" s="239"/>
      <c r="T4" s="239"/>
      <c r="U4" s="239"/>
      <c r="V4" s="239"/>
      <c r="W4" s="239"/>
      <c r="X4" s="239"/>
      <c r="Y4" s="239"/>
    </row>
    <row r="5" spans="1:58" ht="19.5" x14ac:dyDescent="0.4">
      <c r="C5" s="1" t="s">
        <v>0</v>
      </c>
      <c r="AC5" s="20" t="s">
        <v>101</v>
      </c>
      <c r="AD5" s="39"/>
      <c r="AE5" s="241" t="s">
        <v>121</v>
      </c>
      <c r="AF5" s="242"/>
      <c r="AG5" s="21"/>
      <c r="AH5" s="21"/>
      <c r="AI5" s="21"/>
      <c r="AJ5" s="21"/>
      <c r="AK5" s="21"/>
      <c r="AL5" s="21"/>
      <c r="AM5" s="48"/>
      <c r="AN5" s="48"/>
      <c r="AO5" s="21"/>
      <c r="AP5" s="21"/>
      <c r="AQ5" s="21"/>
    </row>
    <row r="6" spans="1:58" ht="19.5" customHeight="1" x14ac:dyDescent="0.4">
      <c r="C6" s="104" t="s">
        <v>1</v>
      </c>
      <c r="D6" s="104"/>
      <c r="E6" s="104"/>
      <c r="F6" s="104"/>
      <c r="G6" s="104" t="s">
        <v>2</v>
      </c>
      <c r="H6" s="104"/>
      <c r="I6" s="104"/>
      <c r="J6" s="104"/>
      <c r="K6" s="243" t="str">
        <f>+IF(AD9=0,"",AE8)</f>
        <v/>
      </c>
      <c r="L6" s="243"/>
      <c r="M6" s="243"/>
      <c r="N6" s="243"/>
      <c r="O6" s="243"/>
      <c r="P6" s="243"/>
      <c r="Q6" s="243"/>
      <c r="R6" s="243"/>
      <c r="S6" s="243"/>
      <c r="T6" s="243"/>
      <c r="U6" s="243"/>
      <c r="V6" s="243"/>
      <c r="W6" s="243"/>
      <c r="AC6" s="20" t="s">
        <v>119</v>
      </c>
      <c r="AD6" s="39"/>
      <c r="AE6" s="241"/>
      <c r="AF6" s="242"/>
      <c r="AG6" s="21"/>
      <c r="AH6" s="21"/>
      <c r="AI6" s="21"/>
      <c r="AJ6" s="21"/>
      <c r="AK6" s="21"/>
      <c r="AL6" s="21"/>
      <c r="AM6" s="48"/>
      <c r="AN6" s="48"/>
      <c r="AO6" s="21"/>
      <c r="AP6" s="21"/>
      <c r="AQ6" s="21"/>
    </row>
    <row r="7" spans="1:58" ht="27" customHeight="1" x14ac:dyDescent="0.4">
      <c r="C7" s="104"/>
      <c r="D7" s="104"/>
      <c r="E7" s="104"/>
      <c r="F7" s="104"/>
      <c r="G7" s="104" t="s">
        <v>137</v>
      </c>
      <c r="H7" s="104"/>
      <c r="I7" s="104"/>
      <c r="J7" s="104"/>
      <c r="K7" s="243" t="str">
        <f>+IF(AD9=0,"",AF8)</f>
        <v/>
      </c>
      <c r="L7" s="243"/>
      <c r="M7" s="243"/>
      <c r="N7" s="243"/>
      <c r="O7" s="243"/>
      <c r="P7" s="243"/>
      <c r="Q7" s="243"/>
      <c r="R7" s="243"/>
      <c r="S7" s="243"/>
      <c r="T7" s="243"/>
      <c r="U7" s="244"/>
      <c r="V7" s="106" t="s">
        <v>3</v>
      </c>
      <c r="W7" s="104"/>
      <c r="Z7" s="21"/>
      <c r="AA7" s="21"/>
      <c r="AB7" s="21"/>
      <c r="AC7" s="21"/>
      <c r="AD7" s="21"/>
      <c r="AE7" s="21" t="s">
        <v>122</v>
      </c>
      <c r="AF7" s="21" t="s">
        <v>124</v>
      </c>
      <c r="AG7" s="21" t="s">
        <v>125</v>
      </c>
      <c r="AH7" s="21" t="s">
        <v>126</v>
      </c>
      <c r="AI7" s="21" t="s">
        <v>127</v>
      </c>
      <c r="AJ7" s="21" t="s">
        <v>128</v>
      </c>
      <c r="AK7" s="21" t="s">
        <v>129</v>
      </c>
      <c r="AL7" s="21" t="s">
        <v>130</v>
      </c>
      <c r="AM7" s="21" t="s">
        <v>7</v>
      </c>
      <c r="AN7" s="21" t="s">
        <v>114</v>
      </c>
      <c r="AO7" s="21" t="s">
        <v>134</v>
      </c>
      <c r="AP7" s="21" t="s">
        <v>4460</v>
      </c>
      <c r="AQ7" s="16"/>
    </row>
    <row r="8" spans="1:58" ht="19.5" customHeight="1" x14ac:dyDescent="0.4">
      <c r="C8" s="104" t="s">
        <v>138</v>
      </c>
      <c r="D8" s="104"/>
      <c r="E8" s="104"/>
      <c r="F8" s="104"/>
      <c r="G8" s="233" t="str">
        <f>+IF(AD9=0,"",AG8)</f>
        <v/>
      </c>
      <c r="H8" s="233"/>
      <c r="I8" s="233"/>
      <c r="J8" s="233"/>
      <c r="K8" s="233"/>
      <c r="L8" s="233"/>
      <c r="M8" s="104" t="s">
        <v>4</v>
      </c>
      <c r="N8" s="104"/>
      <c r="O8" s="104"/>
      <c r="P8" s="104"/>
      <c r="Q8" s="104"/>
      <c r="R8" s="234" t="str">
        <f>+IF(AD9=0,"",AH8)</f>
        <v/>
      </c>
      <c r="S8" s="234"/>
      <c r="T8" s="234"/>
      <c r="U8" s="235"/>
      <c r="V8" s="236" t="s">
        <v>139</v>
      </c>
      <c r="W8" s="237"/>
      <c r="Z8" s="21"/>
      <c r="AA8" s="21"/>
      <c r="AB8" s="21"/>
      <c r="AC8" s="21"/>
      <c r="AD8" s="21" t="str">
        <f>+IF(OR(AD5=0,AD6=0),"",AD5&amp;AD6)</f>
        <v/>
      </c>
      <c r="AE8" s="21" t="str">
        <f>IF(OR(AD5=0,AD6=0,AD9=0),"",VLOOKUP(AD8,Sheet5!A:N,2,0))</f>
        <v/>
      </c>
      <c r="AF8" s="21" t="str">
        <f>IF(OR(AD5=0,AD6=0,AD9=0),"",VLOOKUP(AD8,Sheet5!A:N,6,0))</f>
        <v/>
      </c>
      <c r="AG8" s="54" t="str">
        <f>IF(OR(AD5=0,AD6=0,AD9=0),"",VLOOKUP(AD8,Sheet5!A:N,7,0))</f>
        <v/>
      </c>
      <c r="AH8" s="21" t="str">
        <f>IF(OR(AD5=0,AD6=0,AD9=0),"",VLOOKUP(AD8,Sheet5!A:N,8,0))</f>
        <v/>
      </c>
      <c r="AI8" s="21" t="str">
        <f>IF(OR(AD5=0,AD6=0,AD9=0),"",VLOOKUP(AD8,Sheet5!A:N,9,0))</f>
        <v/>
      </c>
      <c r="AJ8" s="21" t="str">
        <f>IF(OR(AD5=0,AD6=0,AD9=0),"",VLOOKUP(AD8,Sheet5!A:N,10,0))</f>
        <v/>
      </c>
      <c r="AK8" s="21" t="str">
        <f>IF(OR(AD5=0,AD6=0,AD9=0),"",VLOOKUP(AD8,Sheet5!A:N,11,0))</f>
        <v/>
      </c>
      <c r="AL8" s="21" t="str">
        <f>IF(OR(AD5=0,AD6=0,AD9=0),"",VLOOKUP(AD8,Sheet5!A:N,12,0))</f>
        <v/>
      </c>
      <c r="AM8" s="21" t="str">
        <f>IF(OR(AD5=0,AD6=0,AD9=0),"",VLOOKUP(AD8,Sheet5!A:N,13,0))</f>
        <v/>
      </c>
      <c r="AN8" s="21" t="str">
        <f>IF(OR(AD5=0,AD6=0,AD9=0),"",VLOOKUP(AD8,Sheet5!A:N,14,0))</f>
        <v/>
      </c>
      <c r="AO8" s="54" t="str">
        <f>IF(OR(AD5=0,AD6=0,AD9=0),"",VLOOKUP(AD8,Sheet5!A:O,15,0))</f>
        <v/>
      </c>
      <c r="AP8" s="54" t="str">
        <f>IF(OR(AE5=0,AE6=0,AE9=0),"",VLOOKUP(AE8,Sheet5!B:P,16,0))</f>
        <v/>
      </c>
      <c r="AQ8" s="16"/>
    </row>
    <row r="9" spans="1:58" x14ac:dyDescent="0.4">
      <c r="C9" s="47"/>
      <c r="D9" s="47"/>
      <c r="E9" s="47"/>
      <c r="F9" s="22"/>
      <c r="G9" s="22"/>
      <c r="H9" s="22"/>
      <c r="I9" s="22"/>
      <c r="J9" s="22"/>
      <c r="K9" s="47"/>
      <c r="L9" s="47"/>
      <c r="M9" s="47"/>
      <c r="N9" s="23"/>
      <c r="O9" s="23"/>
      <c r="P9" s="23"/>
      <c r="Q9" s="23"/>
      <c r="R9" s="23"/>
      <c r="S9" s="23"/>
      <c r="T9" s="23"/>
      <c r="U9" s="23"/>
      <c r="V9" s="23"/>
      <c r="Z9" s="21"/>
      <c r="AA9" s="21"/>
      <c r="AB9" s="21"/>
      <c r="AC9" s="21"/>
      <c r="AD9" s="21">
        <f>+COUNTIF(Sheet5!A:A,'中電_009 (サンプル)'!AD8)</f>
        <v>1047448</v>
      </c>
      <c r="AE9" s="21"/>
      <c r="AF9" s="21"/>
      <c r="AG9" s="21"/>
      <c r="AH9" s="21"/>
      <c r="AI9" s="21"/>
      <c r="AJ9" s="21"/>
      <c r="AK9" s="21"/>
      <c r="AL9" s="21"/>
      <c r="AM9" s="21"/>
      <c r="AN9" s="21"/>
      <c r="AO9" s="21"/>
      <c r="AP9" s="21"/>
      <c r="AQ9" s="21"/>
    </row>
    <row r="10" spans="1:58" ht="19.5" thickBot="1" x14ac:dyDescent="0.45">
      <c r="C10" s="238" t="s">
        <v>8</v>
      </c>
      <c r="D10" s="238"/>
      <c r="E10" s="238"/>
      <c r="F10" s="238"/>
      <c r="G10" s="238" t="str">
        <f>+IF(AD9=0,"",AJ8)</f>
        <v/>
      </c>
      <c r="H10" s="238"/>
      <c r="I10" s="238" t="s">
        <v>9</v>
      </c>
      <c r="J10" s="238"/>
      <c r="K10" s="238"/>
      <c r="L10" s="238"/>
      <c r="M10" s="103" t="str">
        <f>+IF(AD9=0,"",AM8)</f>
        <v/>
      </c>
      <c r="N10" s="103"/>
      <c r="O10" s="238"/>
      <c r="P10" s="47"/>
      <c r="Q10" s="238" t="s">
        <v>10</v>
      </c>
      <c r="R10" s="238"/>
      <c r="S10" s="238"/>
      <c r="T10" s="238"/>
      <c r="U10" s="238" t="str">
        <f>+IF(AD9=0,"",AL8)</f>
        <v/>
      </c>
      <c r="V10" s="238"/>
      <c r="W10" s="1" t="s">
        <v>11</v>
      </c>
      <c r="Z10" s="21"/>
      <c r="AA10" s="21"/>
      <c r="AB10" s="21"/>
      <c r="AC10" s="21"/>
      <c r="AD10" s="21"/>
      <c r="AE10" s="21"/>
      <c r="AF10" s="21"/>
      <c r="AG10" s="21"/>
      <c r="AH10" s="21"/>
      <c r="AI10" s="21"/>
      <c r="AJ10" s="21"/>
      <c r="AK10" s="21"/>
      <c r="AL10" s="21"/>
      <c r="AM10" s="21"/>
      <c r="AN10" s="21"/>
      <c r="AO10" s="21"/>
      <c r="AP10" s="21"/>
      <c r="AQ10" s="21"/>
    </row>
    <row r="11" spans="1:58" ht="19.5" customHeight="1" x14ac:dyDescent="0.4">
      <c r="C11" s="208" t="s">
        <v>140</v>
      </c>
      <c r="D11" s="208"/>
      <c r="E11" s="208"/>
      <c r="F11" s="208"/>
      <c r="G11" s="209"/>
      <c r="H11" s="210" t="s">
        <v>141</v>
      </c>
      <c r="I11" s="211"/>
      <c r="J11" s="106" t="s">
        <v>4460</v>
      </c>
      <c r="K11" s="104"/>
      <c r="L11" s="104"/>
      <c r="M11" s="104"/>
      <c r="N11" s="105"/>
      <c r="O11" s="212" t="str">
        <f>IFERROR(VLOOKUP(K6,Sheet5!B:P,15,FALSE),"")</f>
        <v/>
      </c>
      <c r="P11" s="213"/>
      <c r="Q11" s="80" t="s">
        <v>4461</v>
      </c>
      <c r="R11" s="214" t="s">
        <v>13</v>
      </c>
      <c r="S11" s="215"/>
      <c r="T11" s="216"/>
      <c r="U11" s="217" t="s">
        <v>4483</v>
      </c>
      <c r="V11" s="218"/>
      <c r="W11" s="218"/>
      <c r="X11" s="218"/>
      <c r="Y11" s="219"/>
      <c r="Z11" s="21"/>
      <c r="AA11" s="21"/>
      <c r="AB11" s="21"/>
      <c r="AC11" s="21"/>
      <c r="AD11" s="21"/>
      <c r="AE11" s="21"/>
      <c r="AF11" s="21"/>
      <c r="AG11" s="21"/>
      <c r="AH11" s="21"/>
      <c r="AI11" s="21"/>
      <c r="AJ11" s="21"/>
      <c r="AK11" s="21"/>
      <c r="AL11" s="21"/>
      <c r="AM11" s="21"/>
      <c r="AN11" s="21"/>
      <c r="AO11" s="21"/>
      <c r="AP11" s="21"/>
      <c r="AQ11" s="43"/>
    </row>
    <row r="12" spans="1:58" x14ac:dyDescent="0.4">
      <c r="C12" s="112" t="s">
        <v>4454</v>
      </c>
      <c r="D12" s="226"/>
      <c r="E12" s="113"/>
      <c r="F12" s="112" t="s">
        <v>4455</v>
      </c>
      <c r="G12" s="226"/>
      <c r="H12" s="227" t="s">
        <v>18</v>
      </c>
      <c r="I12" s="228"/>
      <c r="J12" s="226" t="s">
        <v>18</v>
      </c>
      <c r="K12" s="113"/>
      <c r="L12" s="112" t="s">
        <v>4456</v>
      </c>
      <c r="M12" s="226"/>
      <c r="N12" s="226"/>
      <c r="O12" s="231" t="s">
        <v>4457</v>
      </c>
      <c r="P12" s="231"/>
      <c r="Q12" s="232"/>
      <c r="R12" s="220" t="s">
        <v>4458</v>
      </c>
      <c r="S12" s="221"/>
      <c r="T12" s="222"/>
      <c r="U12" s="220"/>
      <c r="V12" s="221"/>
      <c r="W12" s="221"/>
      <c r="X12" s="221"/>
      <c r="Y12" s="222"/>
      <c r="Z12" s="21"/>
      <c r="AA12" s="21"/>
      <c r="AB12" s="21"/>
      <c r="AC12" s="21"/>
      <c r="AD12" s="21"/>
      <c r="AE12" s="21"/>
      <c r="AF12" s="21"/>
      <c r="AG12" s="21"/>
      <c r="AH12" s="21"/>
      <c r="AI12" s="21"/>
      <c r="AJ12" s="21"/>
      <c r="AK12" s="21"/>
      <c r="AL12" s="21"/>
      <c r="AM12" s="21"/>
      <c r="AN12" s="21"/>
      <c r="AO12" s="21"/>
      <c r="AP12" s="21"/>
      <c r="AQ12" s="43"/>
    </row>
    <row r="13" spans="1:58" x14ac:dyDescent="0.4">
      <c r="C13" s="114"/>
      <c r="D13" s="103"/>
      <c r="E13" s="115"/>
      <c r="F13" s="114"/>
      <c r="G13" s="103"/>
      <c r="H13" s="229"/>
      <c r="I13" s="230"/>
      <c r="J13" s="103"/>
      <c r="K13" s="115"/>
      <c r="L13" s="114"/>
      <c r="M13" s="103"/>
      <c r="N13" s="103"/>
      <c r="O13" s="231"/>
      <c r="P13" s="231"/>
      <c r="Q13" s="232"/>
      <c r="R13" s="223"/>
      <c r="S13" s="224"/>
      <c r="T13" s="225"/>
      <c r="U13" s="223"/>
      <c r="V13" s="224"/>
      <c r="W13" s="224"/>
      <c r="X13" s="224"/>
      <c r="Y13" s="225"/>
      <c r="Z13" s="21"/>
      <c r="AA13" s="21"/>
      <c r="AB13" s="21"/>
      <c r="AC13" s="21"/>
      <c r="AD13" s="21"/>
      <c r="AE13" s="21"/>
      <c r="AF13" s="21"/>
      <c r="AG13" s="21"/>
      <c r="AH13" s="21"/>
      <c r="AI13" s="21"/>
      <c r="AJ13" s="21"/>
      <c r="AK13" s="21"/>
      <c r="AL13" s="21"/>
      <c r="AM13" s="21"/>
      <c r="AN13" s="21"/>
      <c r="AO13" s="21"/>
      <c r="AP13" s="21"/>
      <c r="AQ13" s="43"/>
    </row>
    <row r="14" spans="1:58" ht="18.75" customHeight="1" x14ac:dyDescent="0.4">
      <c r="B14" s="191" t="s">
        <v>20</v>
      </c>
      <c r="C14" s="192">
        <v>44409</v>
      </c>
      <c r="D14" s="192"/>
      <c r="E14" s="192"/>
      <c r="F14" s="104">
        <v>31</v>
      </c>
      <c r="G14" s="105"/>
      <c r="H14" s="193">
        <v>5401</v>
      </c>
      <c r="I14" s="194"/>
      <c r="J14" s="195">
        <v>5238.97</v>
      </c>
      <c r="K14" s="196"/>
      <c r="L14" s="199">
        <v>168.99903225806452</v>
      </c>
      <c r="M14" s="200"/>
      <c r="N14" s="200"/>
      <c r="O14" s="203">
        <v>28.166505376344087</v>
      </c>
      <c r="P14" s="203"/>
      <c r="Q14" s="204"/>
      <c r="R14" s="205">
        <v>3.8</v>
      </c>
      <c r="S14" s="206"/>
      <c r="T14" s="207" t="s">
        <v>4459</v>
      </c>
      <c r="U14" s="187" t="s">
        <v>4482</v>
      </c>
      <c r="V14" s="188"/>
      <c r="W14" s="188"/>
      <c r="X14" s="188"/>
      <c r="Y14" s="189"/>
      <c r="Z14" s="21"/>
      <c r="AA14" s="21"/>
      <c r="AB14" s="21"/>
      <c r="AC14" s="21"/>
      <c r="AD14" s="21"/>
      <c r="AE14" s="21"/>
      <c r="AF14" s="21"/>
      <c r="AG14" s="21"/>
      <c r="AH14" s="21"/>
      <c r="AI14" s="21"/>
      <c r="AJ14" s="21"/>
      <c r="AK14" s="21"/>
      <c r="AL14" s="21"/>
      <c r="AM14" s="21"/>
      <c r="AN14" s="21"/>
      <c r="AO14" s="21"/>
      <c r="AP14" s="21"/>
      <c r="AQ14" s="43"/>
    </row>
    <row r="15" spans="1:58" ht="18.75" customHeight="1" x14ac:dyDescent="0.4">
      <c r="B15" s="191"/>
      <c r="C15" s="192"/>
      <c r="D15" s="192"/>
      <c r="E15" s="192"/>
      <c r="F15" s="104"/>
      <c r="G15" s="105"/>
      <c r="H15" s="193"/>
      <c r="I15" s="194"/>
      <c r="J15" s="197"/>
      <c r="K15" s="198"/>
      <c r="L15" s="201"/>
      <c r="M15" s="202"/>
      <c r="N15" s="202"/>
      <c r="O15" s="203"/>
      <c r="P15" s="203"/>
      <c r="Q15" s="204"/>
      <c r="R15" s="205"/>
      <c r="S15" s="206"/>
      <c r="T15" s="207"/>
      <c r="U15" s="190"/>
      <c r="V15" s="188"/>
      <c r="W15" s="188"/>
      <c r="X15" s="188"/>
      <c r="Y15" s="189"/>
      <c r="Z15" s="21"/>
      <c r="AA15" s="43"/>
      <c r="AB15" s="43"/>
      <c r="AC15" s="43"/>
      <c r="AD15" s="43"/>
      <c r="AE15" s="43"/>
      <c r="AF15" s="43"/>
      <c r="AG15" s="43"/>
      <c r="AH15" s="43"/>
      <c r="AI15" s="43"/>
      <c r="AJ15" s="43"/>
      <c r="AK15" s="43"/>
      <c r="AL15" s="43"/>
      <c r="AM15" s="43"/>
      <c r="AN15" s="43"/>
      <c r="AO15" s="43"/>
      <c r="AP15" s="43"/>
      <c r="AQ15" s="21"/>
      <c r="AR15" s="21"/>
      <c r="AS15" s="21"/>
      <c r="AT15" s="21"/>
      <c r="AU15" s="21"/>
      <c r="AV15" s="21"/>
      <c r="AW15" s="21"/>
      <c r="AX15" s="21"/>
      <c r="AY15" s="21"/>
      <c r="AZ15" s="21"/>
      <c r="BA15" s="21"/>
      <c r="BB15" s="21"/>
      <c r="BC15" s="21"/>
      <c r="BD15" s="21"/>
      <c r="BE15" s="21"/>
      <c r="BF15" s="21"/>
    </row>
    <row r="16" spans="1:58" s="16" customFormat="1" ht="21" customHeight="1" x14ac:dyDescent="0.4">
      <c r="A16" s="21" t="str">
        <f>IF($AD$9=0,B16,
IF($AK$8="旧ルール",$G$10&amp;"(旧)"&amp;$AN$8&amp;B16,$G$10&amp;$AN$8&amp;B16))</f>
        <v>1</v>
      </c>
      <c r="B16" s="16">
        <v>1</v>
      </c>
      <c r="C16" s="170">
        <v>44805</v>
      </c>
      <c r="D16" s="171"/>
      <c r="E16" s="172"/>
      <c r="F16" s="173">
        <v>30</v>
      </c>
      <c r="G16" s="174"/>
      <c r="H16" s="185"/>
      <c r="I16" s="186"/>
      <c r="J16" s="253" t="str">
        <f>IFERROR(VLOOKUP($O$11,Sheet5!Z$3:AA$22,2,FALSE)*H16,"")</f>
        <v/>
      </c>
      <c r="K16" s="178"/>
      <c r="L16" s="179" t="str">
        <f>IFERROR(J16/F16,"")</f>
        <v/>
      </c>
      <c r="M16" s="180"/>
      <c r="N16" s="180"/>
      <c r="O16" s="181" t="str">
        <f>IFERROR(L16/6,"")</f>
        <v/>
      </c>
      <c r="P16" s="181"/>
      <c r="Q16" s="182"/>
      <c r="R16" s="166"/>
      <c r="S16" s="167"/>
      <c r="T16" s="78" t="s">
        <v>4459</v>
      </c>
      <c r="U16" s="168" t="str">
        <f>IFERROR(ROUNDDOWN(($U$10*R16*O16)*1.1,0),"")</f>
        <v/>
      </c>
      <c r="V16" s="169"/>
      <c r="W16" s="169"/>
      <c r="X16" s="169"/>
      <c r="Y16" s="62" t="s">
        <v>25</v>
      </c>
      <c r="Z16" s="21" t="str">
        <f>+IF(OR(H16=0,O16=0),"",
IF(AF16&gt;0.01,"←比較対象日の実際の発電量の"&amp;AF16*100&amp;"％で計算しています。",""))</f>
        <v/>
      </c>
      <c r="AA16" s="43"/>
      <c r="AB16" s="43"/>
      <c r="AC16" s="43"/>
      <c r="AD16" s="43"/>
      <c r="AE16" s="55" t="str">
        <f>+IF(R16="","対象外",
IF(R16-$AO$8&lt;0,"対象外","対象"))</f>
        <v>対象外</v>
      </c>
      <c r="AF16" s="56" t="str">
        <f>IFERROR(VLOOKUP(A16,'8県まとめ'!B:N,13,0),"")</f>
        <v/>
      </c>
      <c r="AG16" s="57" t="str">
        <f>IF(U16="","",R16)</f>
        <v/>
      </c>
      <c r="AH16" s="43"/>
      <c r="AI16" s="43"/>
      <c r="AJ16" s="43"/>
      <c r="AK16" s="43"/>
      <c r="AL16" s="43"/>
      <c r="AM16" s="43"/>
      <c r="AN16" s="43"/>
      <c r="AO16" s="43"/>
      <c r="AP16" s="43"/>
      <c r="AQ16" s="21"/>
      <c r="AR16" s="21"/>
      <c r="AS16" s="21"/>
      <c r="AT16" s="21"/>
      <c r="AU16" s="21"/>
      <c r="AV16" s="21"/>
      <c r="AW16" s="21"/>
      <c r="AX16" s="21"/>
      <c r="AY16" s="21"/>
      <c r="AZ16" s="21"/>
      <c r="BA16" s="21"/>
      <c r="BB16" s="21"/>
      <c r="BC16" s="21"/>
      <c r="BD16" s="21"/>
      <c r="BE16" s="21"/>
      <c r="BF16" s="21"/>
    </row>
    <row r="17" spans="1:58" s="16" customFormat="1" ht="21" customHeight="1" x14ac:dyDescent="0.4">
      <c r="A17" s="21" t="str">
        <f t="shared" ref="A17:A27" si="0">IF($AD$9=0,B17,
IF($AK$8="旧ルール",$G$10&amp;"(旧)"&amp;$AN$8&amp;B17,$G$10&amp;$AN$8&amp;B17))</f>
        <v>2</v>
      </c>
      <c r="B17" s="16">
        <v>2</v>
      </c>
      <c r="C17" s="170">
        <v>44835</v>
      </c>
      <c r="D17" s="171"/>
      <c r="E17" s="172"/>
      <c r="F17" s="173">
        <v>31</v>
      </c>
      <c r="G17" s="174"/>
      <c r="H17" s="185"/>
      <c r="I17" s="186"/>
      <c r="J17" s="253" t="str">
        <f>IFERROR(VLOOKUP($O$11,Sheet5!Z$3:AA$22,2,FALSE)*H17,"")</f>
        <v/>
      </c>
      <c r="K17" s="178"/>
      <c r="L17" s="179" t="str">
        <f t="shared" ref="L17:L27" si="1">IFERROR(J17/F17,"")</f>
        <v/>
      </c>
      <c r="M17" s="180"/>
      <c r="N17" s="180"/>
      <c r="O17" s="181" t="str">
        <f t="shared" ref="O17:O27" si="2">IFERROR(L17/6,"")</f>
        <v/>
      </c>
      <c r="P17" s="181"/>
      <c r="Q17" s="182"/>
      <c r="R17" s="166"/>
      <c r="S17" s="167"/>
      <c r="T17" s="78" t="s">
        <v>4459</v>
      </c>
      <c r="U17" s="168" t="str">
        <f t="shared" ref="U17:U27" si="3">IFERROR(ROUNDDOWN(($U$10*R17*O17)*1.1,0),"")</f>
        <v/>
      </c>
      <c r="V17" s="169"/>
      <c r="W17" s="169"/>
      <c r="X17" s="169"/>
      <c r="Y17" s="62" t="s">
        <v>25</v>
      </c>
      <c r="Z17" s="21" t="str">
        <f t="shared" ref="Z17:Z27" si="4">+IF(OR(H17=0,O17=0),"",
IF(AF17&gt;0.01,"←比較対象日の実際の発電量の"&amp;AF17*100&amp;"％で計算しています。",""))</f>
        <v/>
      </c>
      <c r="AA17" s="43"/>
      <c r="AB17" s="43"/>
      <c r="AC17" s="43"/>
      <c r="AD17" s="43"/>
      <c r="AE17" s="55" t="e">
        <f t="shared" ref="AE17:AE27" si="5">+IF(C17="","対象外",
IF(C17-$AO$8&lt;0,"対象外","対象"))</f>
        <v>#VALUE!</v>
      </c>
      <c r="AF17" s="56" t="str">
        <f>IFERROR(VLOOKUP(A17,'8県まとめ'!B:N,13,0),"")</f>
        <v/>
      </c>
      <c r="AG17" s="57" t="str">
        <f>IF(U17="","",R17)</f>
        <v/>
      </c>
      <c r="AH17" s="43"/>
      <c r="AI17" s="43"/>
      <c r="AJ17" s="43"/>
      <c r="AK17" s="43"/>
      <c r="AL17" s="43"/>
      <c r="AM17" s="43"/>
      <c r="AN17" s="43"/>
      <c r="AO17" s="43"/>
      <c r="AP17" s="43"/>
      <c r="AQ17" s="21"/>
      <c r="AR17" s="21"/>
      <c r="AS17" s="21"/>
      <c r="AT17" s="21"/>
      <c r="AU17" s="21"/>
      <c r="AV17" s="21"/>
      <c r="AW17" s="21"/>
      <c r="AX17" s="21"/>
      <c r="AY17" s="21"/>
      <c r="AZ17" s="21"/>
      <c r="BA17" s="21"/>
      <c r="BB17" s="21"/>
      <c r="BC17" s="21"/>
      <c r="BD17" s="21"/>
      <c r="BE17" s="21"/>
      <c r="BF17" s="21"/>
    </row>
    <row r="18" spans="1:58" s="16" customFormat="1" ht="21" customHeight="1" x14ac:dyDescent="0.4">
      <c r="A18" s="21" t="str">
        <f t="shared" si="0"/>
        <v>3</v>
      </c>
      <c r="B18" s="16">
        <v>3</v>
      </c>
      <c r="C18" s="170">
        <v>44866</v>
      </c>
      <c r="D18" s="171"/>
      <c r="E18" s="172"/>
      <c r="F18" s="173">
        <v>30</v>
      </c>
      <c r="G18" s="174"/>
      <c r="H18" s="185"/>
      <c r="I18" s="186"/>
      <c r="J18" s="253" t="str">
        <f>IFERROR(VLOOKUP($O$11,Sheet5!Z$3:AA$22,2,FALSE)*H18,"")</f>
        <v/>
      </c>
      <c r="K18" s="178"/>
      <c r="L18" s="179" t="str">
        <f t="shared" si="1"/>
        <v/>
      </c>
      <c r="M18" s="180"/>
      <c r="N18" s="180"/>
      <c r="O18" s="181" t="str">
        <f t="shared" si="2"/>
        <v/>
      </c>
      <c r="P18" s="181"/>
      <c r="Q18" s="182"/>
      <c r="R18" s="166"/>
      <c r="S18" s="167"/>
      <c r="T18" s="78" t="s">
        <v>4459</v>
      </c>
      <c r="U18" s="168" t="str">
        <f t="shared" si="3"/>
        <v/>
      </c>
      <c r="V18" s="169"/>
      <c r="W18" s="169"/>
      <c r="X18" s="169"/>
      <c r="Y18" s="62" t="s">
        <v>25</v>
      </c>
      <c r="Z18" s="21" t="str">
        <f t="shared" si="4"/>
        <v/>
      </c>
      <c r="AA18" s="43"/>
      <c r="AB18" s="43"/>
      <c r="AC18" s="43"/>
      <c r="AD18" s="43"/>
      <c r="AE18" s="55" t="e">
        <f t="shared" si="5"/>
        <v>#VALUE!</v>
      </c>
      <c r="AF18" s="56" t="str">
        <f>IFERROR(VLOOKUP(A18,'8県まとめ'!B:N,13,0),"")</f>
        <v/>
      </c>
      <c r="AG18" s="57" t="str">
        <f>IF(U18="","",R18)</f>
        <v/>
      </c>
      <c r="AH18" s="43"/>
      <c r="AI18" s="43"/>
      <c r="AJ18" s="43"/>
      <c r="AK18" s="43"/>
      <c r="AL18" s="43"/>
      <c r="AM18" s="43"/>
      <c r="AN18" s="43"/>
      <c r="AO18" s="43"/>
      <c r="AP18" s="43"/>
      <c r="AQ18" s="21"/>
      <c r="AR18" s="21"/>
      <c r="AS18" s="21"/>
      <c r="AT18" s="21"/>
      <c r="AU18" s="21"/>
      <c r="AV18" s="21"/>
      <c r="AW18" s="21"/>
      <c r="AX18" s="21"/>
      <c r="AY18" s="21"/>
      <c r="AZ18" s="21"/>
      <c r="BA18" s="21"/>
      <c r="BB18" s="21"/>
      <c r="BC18" s="21"/>
      <c r="BD18" s="21"/>
      <c r="BE18" s="21"/>
      <c r="BF18" s="21"/>
    </row>
    <row r="19" spans="1:58" s="16" customFormat="1" ht="21" customHeight="1" x14ac:dyDescent="0.4">
      <c r="A19" s="21" t="str">
        <f t="shared" si="0"/>
        <v>4</v>
      </c>
      <c r="B19" s="16">
        <v>4</v>
      </c>
      <c r="C19" s="170">
        <v>44896</v>
      </c>
      <c r="D19" s="171"/>
      <c r="E19" s="172"/>
      <c r="F19" s="173">
        <v>31</v>
      </c>
      <c r="G19" s="174"/>
      <c r="H19" s="185"/>
      <c r="I19" s="186"/>
      <c r="J19" s="253" t="str">
        <f>IFERROR(VLOOKUP($O$11,Sheet5!Z$3:AA$22,2,FALSE)*H19,"")</f>
        <v/>
      </c>
      <c r="K19" s="178"/>
      <c r="L19" s="179" t="str">
        <f t="shared" si="1"/>
        <v/>
      </c>
      <c r="M19" s="180"/>
      <c r="N19" s="180"/>
      <c r="O19" s="181" t="str">
        <f t="shared" si="2"/>
        <v/>
      </c>
      <c r="P19" s="181"/>
      <c r="Q19" s="182"/>
      <c r="R19" s="166"/>
      <c r="S19" s="167"/>
      <c r="T19" s="78" t="s">
        <v>4459</v>
      </c>
      <c r="U19" s="168" t="str">
        <f t="shared" si="3"/>
        <v/>
      </c>
      <c r="V19" s="169"/>
      <c r="W19" s="169"/>
      <c r="X19" s="169"/>
      <c r="Y19" s="62" t="s">
        <v>25</v>
      </c>
      <c r="Z19" s="21" t="str">
        <f t="shared" si="4"/>
        <v/>
      </c>
      <c r="AA19" s="43"/>
      <c r="AB19" s="43"/>
      <c r="AC19" s="43"/>
      <c r="AD19" s="43"/>
      <c r="AE19" s="55" t="e">
        <f t="shared" si="5"/>
        <v>#VALUE!</v>
      </c>
      <c r="AF19" s="56" t="str">
        <f>IFERROR(VLOOKUP(A19,'8県まとめ'!B:N,13,0),"")</f>
        <v/>
      </c>
      <c r="AG19" s="57" t="str">
        <f t="shared" ref="AG19:AG27" si="6">IF(U19="","",R19)</f>
        <v/>
      </c>
      <c r="AH19" s="43"/>
      <c r="AI19" s="43"/>
      <c r="AJ19" s="43"/>
      <c r="AK19" s="43"/>
      <c r="AL19" s="43"/>
      <c r="AM19" s="43"/>
      <c r="AN19" s="43"/>
      <c r="AO19" s="43"/>
      <c r="AP19" s="43"/>
      <c r="AQ19" s="21"/>
      <c r="AR19" s="21"/>
      <c r="AS19" s="21"/>
      <c r="AT19" s="21"/>
      <c r="AU19" s="21"/>
      <c r="AV19" s="21"/>
      <c r="AW19" s="21"/>
      <c r="AX19" s="21"/>
      <c r="AY19" s="21"/>
      <c r="AZ19" s="21"/>
      <c r="BA19" s="21"/>
      <c r="BB19" s="21"/>
      <c r="BC19" s="21"/>
      <c r="BD19" s="21"/>
      <c r="BE19" s="21"/>
      <c r="BF19" s="21"/>
    </row>
    <row r="20" spans="1:58" s="16" customFormat="1" ht="21" customHeight="1" x14ac:dyDescent="0.4">
      <c r="A20" s="21" t="str">
        <f t="shared" si="0"/>
        <v>5</v>
      </c>
      <c r="B20" s="16">
        <v>5</v>
      </c>
      <c r="C20" s="170">
        <v>44927</v>
      </c>
      <c r="D20" s="171"/>
      <c r="E20" s="172"/>
      <c r="F20" s="173">
        <v>31</v>
      </c>
      <c r="G20" s="174"/>
      <c r="H20" s="185"/>
      <c r="I20" s="186"/>
      <c r="J20" s="253" t="str">
        <f>IFERROR(VLOOKUP($O$11,Sheet5!Z$3:AA$22,2,FALSE)*H20,"")</f>
        <v/>
      </c>
      <c r="K20" s="178"/>
      <c r="L20" s="179" t="str">
        <f t="shared" si="1"/>
        <v/>
      </c>
      <c r="M20" s="180"/>
      <c r="N20" s="180"/>
      <c r="O20" s="181" t="str">
        <f t="shared" si="2"/>
        <v/>
      </c>
      <c r="P20" s="181"/>
      <c r="Q20" s="182"/>
      <c r="R20" s="166"/>
      <c r="S20" s="167"/>
      <c r="T20" s="78" t="s">
        <v>4459</v>
      </c>
      <c r="U20" s="168" t="str">
        <f t="shared" si="3"/>
        <v/>
      </c>
      <c r="V20" s="169"/>
      <c r="W20" s="169"/>
      <c r="X20" s="169"/>
      <c r="Y20" s="62" t="s">
        <v>25</v>
      </c>
      <c r="Z20" s="21" t="str">
        <f t="shared" si="4"/>
        <v/>
      </c>
      <c r="AA20" s="43"/>
      <c r="AB20" s="43"/>
      <c r="AC20" s="43"/>
      <c r="AD20" s="43"/>
      <c r="AE20" s="55" t="e">
        <f t="shared" si="5"/>
        <v>#VALUE!</v>
      </c>
      <c r="AF20" s="56" t="str">
        <f>IFERROR(VLOOKUP(A20,'8県まとめ'!B:N,13,0),"")</f>
        <v/>
      </c>
      <c r="AG20" s="57" t="str">
        <f t="shared" si="6"/>
        <v/>
      </c>
      <c r="AH20" s="43"/>
      <c r="AI20" s="43"/>
      <c r="AJ20" s="43"/>
      <c r="AK20" s="43"/>
      <c r="AL20" s="43"/>
      <c r="AM20" s="43"/>
      <c r="AN20" s="43"/>
      <c r="AO20" s="43"/>
      <c r="AP20" s="43"/>
      <c r="AQ20" s="21"/>
      <c r="AR20" s="21"/>
      <c r="AS20" s="21"/>
      <c r="AT20" s="21"/>
      <c r="AU20" s="21"/>
      <c r="AV20" s="21"/>
      <c r="AW20" s="21"/>
      <c r="AX20" s="21"/>
      <c r="AY20" s="21"/>
      <c r="AZ20" s="21"/>
      <c r="BA20" s="21"/>
      <c r="BB20" s="21"/>
      <c r="BC20" s="21"/>
      <c r="BD20" s="21"/>
      <c r="BE20" s="21"/>
      <c r="BF20" s="21"/>
    </row>
    <row r="21" spans="1:58" s="16" customFormat="1" ht="21" customHeight="1" x14ac:dyDescent="0.4">
      <c r="A21" s="21" t="str">
        <f t="shared" si="0"/>
        <v>6</v>
      </c>
      <c r="B21" s="16">
        <v>6</v>
      </c>
      <c r="C21" s="170">
        <v>44958</v>
      </c>
      <c r="D21" s="171"/>
      <c r="E21" s="172"/>
      <c r="F21" s="173">
        <v>28</v>
      </c>
      <c r="G21" s="174"/>
      <c r="H21" s="185"/>
      <c r="I21" s="186"/>
      <c r="J21" s="253" t="str">
        <f>IFERROR(VLOOKUP($O$11,Sheet5!Z$3:AA$22,2,FALSE)*H21,"")</f>
        <v/>
      </c>
      <c r="K21" s="178"/>
      <c r="L21" s="179" t="str">
        <f t="shared" si="1"/>
        <v/>
      </c>
      <c r="M21" s="180"/>
      <c r="N21" s="180"/>
      <c r="O21" s="181" t="str">
        <f t="shared" si="2"/>
        <v/>
      </c>
      <c r="P21" s="181"/>
      <c r="Q21" s="182"/>
      <c r="R21" s="166"/>
      <c r="S21" s="167"/>
      <c r="T21" s="78" t="s">
        <v>4459</v>
      </c>
      <c r="U21" s="168" t="str">
        <f t="shared" si="3"/>
        <v/>
      </c>
      <c r="V21" s="169"/>
      <c r="W21" s="169"/>
      <c r="X21" s="169"/>
      <c r="Y21" s="62" t="s">
        <v>25</v>
      </c>
      <c r="Z21" s="21" t="str">
        <f t="shared" si="4"/>
        <v/>
      </c>
      <c r="AA21" s="43"/>
      <c r="AB21" s="43"/>
      <c r="AC21" s="43"/>
      <c r="AD21" s="43"/>
      <c r="AE21" s="55" t="e">
        <f t="shared" si="5"/>
        <v>#VALUE!</v>
      </c>
      <c r="AF21" s="56" t="str">
        <f>IFERROR(VLOOKUP(A21,'8県まとめ'!B:N,13,0),"")</f>
        <v/>
      </c>
      <c r="AG21" s="57" t="str">
        <f>IF(U21="","",R21)</f>
        <v/>
      </c>
      <c r="AH21" s="43"/>
      <c r="AI21" s="43"/>
      <c r="AJ21" s="43"/>
      <c r="AK21" s="43"/>
      <c r="AL21" s="43"/>
      <c r="AM21" s="43"/>
      <c r="AN21" s="43"/>
      <c r="AO21" s="43"/>
      <c r="AP21" s="43"/>
      <c r="AQ21" s="21"/>
      <c r="AR21" s="21"/>
      <c r="AS21" s="21"/>
      <c r="AT21" s="21"/>
      <c r="AU21" s="21"/>
      <c r="AV21" s="21"/>
      <c r="AW21" s="21"/>
      <c r="AX21" s="21"/>
      <c r="AY21" s="21"/>
      <c r="AZ21" s="21"/>
      <c r="BA21" s="21"/>
      <c r="BB21" s="21"/>
      <c r="BC21" s="21"/>
      <c r="BD21" s="21"/>
      <c r="BE21" s="21"/>
      <c r="BF21" s="21"/>
    </row>
    <row r="22" spans="1:58" s="16" customFormat="1" ht="21" customHeight="1" x14ac:dyDescent="0.4">
      <c r="A22" s="21" t="str">
        <f t="shared" si="0"/>
        <v>7</v>
      </c>
      <c r="B22" s="16">
        <v>7</v>
      </c>
      <c r="C22" s="170">
        <v>44986</v>
      </c>
      <c r="D22" s="171"/>
      <c r="E22" s="172"/>
      <c r="F22" s="173">
        <v>31</v>
      </c>
      <c r="G22" s="174"/>
      <c r="H22" s="185"/>
      <c r="I22" s="186"/>
      <c r="J22" s="253" t="str">
        <f>IFERROR(VLOOKUP($O$11,Sheet5!Z$3:AA$22,2,FALSE)*H22,"")</f>
        <v/>
      </c>
      <c r="K22" s="178"/>
      <c r="L22" s="179" t="str">
        <f t="shared" si="1"/>
        <v/>
      </c>
      <c r="M22" s="180"/>
      <c r="N22" s="180"/>
      <c r="O22" s="181" t="str">
        <f t="shared" si="2"/>
        <v/>
      </c>
      <c r="P22" s="181"/>
      <c r="Q22" s="182"/>
      <c r="R22" s="166"/>
      <c r="S22" s="167"/>
      <c r="T22" s="78" t="s">
        <v>4459</v>
      </c>
      <c r="U22" s="168" t="str">
        <f t="shared" si="3"/>
        <v/>
      </c>
      <c r="V22" s="169"/>
      <c r="W22" s="169"/>
      <c r="X22" s="169"/>
      <c r="Y22" s="62" t="s">
        <v>25</v>
      </c>
      <c r="Z22" s="21" t="str">
        <f t="shared" si="4"/>
        <v/>
      </c>
      <c r="AA22" s="43"/>
      <c r="AB22" s="43"/>
      <c r="AC22" s="43"/>
      <c r="AD22" s="43"/>
      <c r="AE22" s="55" t="e">
        <f t="shared" si="5"/>
        <v>#VALUE!</v>
      </c>
      <c r="AF22" s="56" t="str">
        <f>IFERROR(VLOOKUP(A22,'8県まとめ'!B:N,13,0),"")</f>
        <v/>
      </c>
      <c r="AG22" s="57" t="str">
        <f t="shared" si="6"/>
        <v/>
      </c>
      <c r="AH22" s="43"/>
      <c r="AI22" s="43"/>
      <c r="AJ22" s="43"/>
      <c r="AK22" s="43"/>
      <c r="AL22" s="43"/>
      <c r="AM22" s="43"/>
      <c r="AN22" s="43"/>
      <c r="AO22" s="43"/>
      <c r="AP22" s="43"/>
      <c r="AQ22" s="21"/>
      <c r="AR22" s="21"/>
      <c r="AS22" s="21"/>
      <c r="AT22" s="21"/>
      <c r="AU22" s="21"/>
      <c r="AV22" s="21"/>
      <c r="AW22" s="21"/>
      <c r="AX22" s="21"/>
      <c r="AY22" s="21"/>
      <c r="AZ22" s="21"/>
      <c r="BA22" s="21"/>
      <c r="BB22" s="21"/>
      <c r="BC22" s="21"/>
      <c r="BD22" s="21"/>
      <c r="BE22" s="21"/>
      <c r="BF22" s="21"/>
    </row>
    <row r="23" spans="1:58" s="16" customFormat="1" ht="21" customHeight="1" x14ac:dyDescent="0.4">
      <c r="A23" s="21" t="str">
        <f t="shared" si="0"/>
        <v>8</v>
      </c>
      <c r="B23" s="16">
        <v>8</v>
      </c>
      <c r="C23" s="170">
        <v>45017</v>
      </c>
      <c r="D23" s="171"/>
      <c r="E23" s="172"/>
      <c r="F23" s="173">
        <v>30</v>
      </c>
      <c r="G23" s="174"/>
      <c r="H23" s="185"/>
      <c r="I23" s="186"/>
      <c r="J23" s="253" t="str">
        <f>IFERROR(VLOOKUP($O$11,Sheet5!Z$3:AA$22,2,FALSE)*H23,"")</f>
        <v/>
      </c>
      <c r="K23" s="178"/>
      <c r="L23" s="179" t="str">
        <f t="shared" si="1"/>
        <v/>
      </c>
      <c r="M23" s="180"/>
      <c r="N23" s="180"/>
      <c r="O23" s="181" t="str">
        <f t="shared" si="2"/>
        <v/>
      </c>
      <c r="P23" s="181"/>
      <c r="Q23" s="182"/>
      <c r="R23" s="166"/>
      <c r="S23" s="167"/>
      <c r="T23" s="78" t="s">
        <v>4459</v>
      </c>
      <c r="U23" s="168" t="str">
        <f t="shared" si="3"/>
        <v/>
      </c>
      <c r="V23" s="169"/>
      <c r="W23" s="169"/>
      <c r="X23" s="169"/>
      <c r="Y23" s="62" t="s">
        <v>25</v>
      </c>
      <c r="Z23" s="21" t="str">
        <f t="shared" si="4"/>
        <v/>
      </c>
      <c r="AA23" s="43"/>
      <c r="AB23" s="43"/>
      <c r="AC23" s="43"/>
      <c r="AD23" s="43"/>
      <c r="AE23" s="55" t="e">
        <f t="shared" si="5"/>
        <v>#VALUE!</v>
      </c>
      <c r="AF23" s="56" t="str">
        <f>IFERROR(VLOOKUP(A23,'8県まとめ'!B:N,13,0),"")</f>
        <v/>
      </c>
      <c r="AG23" s="57" t="str">
        <f t="shared" si="6"/>
        <v/>
      </c>
      <c r="AH23" s="43"/>
      <c r="AI23" s="43"/>
      <c r="AJ23" s="43"/>
      <c r="AK23" s="43"/>
      <c r="AL23" s="43"/>
      <c r="AM23" s="43"/>
      <c r="AN23" s="43"/>
      <c r="AO23" s="43"/>
      <c r="AP23" s="43"/>
      <c r="AQ23" s="21"/>
      <c r="AR23" s="21"/>
      <c r="AS23" s="21"/>
      <c r="AT23" s="21"/>
      <c r="AU23" s="21"/>
      <c r="AV23" s="21"/>
      <c r="AW23" s="21"/>
      <c r="AX23" s="21"/>
      <c r="AY23" s="21"/>
      <c r="AZ23" s="21"/>
      <c r="BA23" s="21"/>
      <c r="BB23" s="21"/>
      <c r="BC23" s="21"/>
      <c r="BD23" s="21"/>
      <c r="BE23" s="21"/>
      <c r="BF23" s="21"/>
    </row>
    <row r="24" spans="1:58" s="16" customFormat="1" ht="21" customHeight="1" x14ac:dyDescent="0.4">
      <c r="A24" s="21" t="str">
        <f t="shared" si="0"/>
        <v>9</v>
      </c>
      <c r="B24" s="16">
        <v>9</v>
      </c>
      <c r="C24" s="170">
        <v>45047</v>
      </c>
      <c r="D24" s="171"/>
      <c r="E24" s="172"/>
      <c r="F24" s="173">
        <v>31</v>
      </c>
      <c r="G24" s="174"/>
      <c r="H24" s="185"/>
      <c r="I24" s="186"/>
      <c r="J24" s="253" t="str">
        <f>IFERROR(VLOOKUP($O$11,Sheet5!Z$3:AA$22,2,FALSE)*H24,"")</f>
        <v/>
      </c>
      <c r="K24" s="178"/>
      <c r="L24" s="179" t="str">
        <f t="shared" si="1"/>
        <v/>
      </c>
      <c r="M24" s="180"/>
      <c r="N24" s="180"/>
      <c r="O24" s="181" t="str">
        <f t="shared" si="2"/>
        <v/>
      </c>
      <c r="P24" s="181"/>
      <c r="Q24" s="182"/>
      <c r="R24" s="166"/>
      <c r="S24" s="167"/>
      <c r="T24" s="78" t="s">
        <v>4459</v>
      </c>
      <c r="U24" s="168" t="str">
        <f t="shared" si="3"/>
        <v/>
      </c>
      <c r="V24" s="169"/>
      <c r="W24" s="169"/>
      <c r="X24" s="169"/>
      <c r="Y24" s="62" t="s">
        <v>25</v>
      </c>
      <c r="Z24" s="21" t="str">
        <f t="shared" si="4"/>
        <v/>
      </c>
      <c r="AA24" s="43"/>
      <c r="AB24" s="43"/>
      <c r="AC24" s="43"/>
      <c r="AD24" s="43"/>
      <c r="AE24" s="55" t="e">
        <f t="shared" si="5"/>
        <v>#VALUE!</v>
      </c>
      <c r="AF24" s="56" t="str">
        <f>IFERROR(VLOOKUP(A24,'8県まとめ'!B:N,13,0),"")</f>
        <v/>
      </c>
      <c r="AG24" s="57" t="str">
        <f t="shared" si="6"/>
        <v/>
      </c>
      <c r="AH24" s="43"/>
      <c r="AI24" s="43"/>
      <c r="AJ24" s="43"/>
      <c r="AK24" s="43"/>
      <c r="AL24" s="43"/>
      <c r="AM24" s="43"/>
      <c r="AN24" s="43"/>
      <c r="AO24" s="43"/>
      <c r="AP24" s="43"/>
      <c r="AQ24" s="21"/>
      <c r="AR24" s="21"/>
      <c r="AS24" s="21"/>
      <c r="AT24" s="21"/>
      <c r="AU24" s="21"/>
      <c r="AV24" s="21"/>
      <c r="AW24" s="21"/>
      <c r="AX24" s="21"/>
      <c r="AY24" s="21"/>
      <c r="AZ24" s="21"/>
      <c r="BA24" s="21"/>
      <c r="BB24" s="21"/>
      <c r="BC24" s="21"/>
      <c r="BD24" s="21"/>
      <c r="BE24" s="21"/>
      <c r="BF24" s="21"/>
    </row>
    <row r="25" spans="1:58" s="16" customFormat="1" ht="21" customHeight="1" x14ac:dyDescent="0.4">
      <c r="A25" s="21" t="str">
        <f t="shared" si="0"/>
        <v>10</v>
      </c>
      <c r="B25" s="16">
        <v>10</v>
      </c>
      <c r="C25" s="170">
        <v>45078</v>
      </c>
      <c r="D25" s="171"/>
      <c r="E25" s="172"/>
      <c r="F25" s="173">
        <v>30</v>
      </c>
      <c r="G25" s="174"/>
      <c r="H25" s="185"/>
      <c r="I25" s="186"/>
      <c r="J25" s="253" t="str">
        <f>IFERROR(VLOOKUP($O$11,Sheet5!Z$3:AA$22,2,FALSE)*H25,"")</f>
        <v/>
      </c>
      <c r="K25" s="178"/>
      <c r="L25" s="179" t="str">
        <f t="shared" si="1"/>
        <v/>
      </c>
      <c r="M25" s="180"/>
      <c r="N25" s="180"/>
      <c r="O25" s="181" t="str">
        <f t="shared" si="2"/>
        <v/>
      </c>
      <c r="P25" s="181"/>
      <c r="Q25" s="182"/>
      <c r="R25" s="166"/>
      <c r="S25" s="167"/>
      <c r="T25" s="78" t="s">
        <v>4459</v>
      </c>
      <c r="U25" s="168" t="str">
        <f t="shared" si="3"/>
        <v/>
      </c>
      <c r="V25" s="169"/>
      <c r="W25" s="169"/>
      <c r="X25" s="169"/>
      <c r="Y25" s="62" t="s">
        <v>25</v>
      </c>
      <c r="Z25" s="21" t="str">
        <f t="shared" si="4"/>
        <v/>
      </c>
      <c r="AA25" s="43"/>
      <c r="AB25" s="43"/>
      <c r="AC25" s="43"/>
      <c r="AD25" s="43"/>
      <c r="AE25" s="55" t="e">
        <f t="shared" si="5"/>
        <v>#VALUE!</v>
      </c>
      <c r="AF25" s="56" t="str">
        <f>IFERROR(VLOOKUP(A25,'8県まとめ'!B:N,13,0),"")</f>
        <v/>
      </c>
      <c r="AG25" s="57" t="str">
        <f t="shared" si="6"/>
        <v/>
      </c>
      <c r="AH25" s="43"/>
      <c r="AI25" s="43"/>
      <c r="AJ25" s="43"/>
      <c r="AK25" s="43"/>
      <c r="AL25" s="43"/>
      <c r="AM25" s="43"/>
      <c r="AN25" s="43"/>
      <c r="AO25" s="43"/>
      <c r="AP25" s="43"/>
      <c r="AQ25" s="21"/>
      <c r="AR25" s="21"/>
      <c r="AS25" s="21"/>
      <c r="AT25" s="21"/>
      <c r="AU25" s="21"/>
      <c r="AV25" s="21"/>
      <c r="AW25" s="21"/>
      <c r="AX25" s="21"/>
      <c r="AY25" s="21"/>
      <c r="AZ25" s="21"/>
      <c r="BA25" s="21"/>
      <c r="BB25" s="21"/>
      <c r="BC25" s="21"/>
      <c r="BD25" s="21"/>
      <c r="BE25" s="21"/>
      <c r="BF25" s="21"/>
    </row>
    <row r="26" spans="1:58" s="16" customFormat="1" ht="21" customHeight="1" x14ac:dyDescent="0.4">
      <c r="A26" s="21" t="str">
        <f t="shared" si="0"/>
        <v>11</v>
      </c>
      <c r="B26" s="16">
        <v>11</v>
      </c>
      <c r="C26" s="170">
        <v>45108</v>
      </c>
      <c r="D26" s="171"/>
      <c r="E26" s="172"/>
      <c r="F26" s="173">
        <v>31</v>
      </c>
      <c r="G26" s="174"/>
      <c r="H26" s="185"/>
      <c r="I26" s="186"/>
      <c r="J26" s="253" t="str">
        <f>IFERROR(VLOOKUP($O$11,Sheet5!Z$3:AA$22,2,FALSE)*H26,"")</f>
        <v/>
      </c>
      <c r="K26" s="178"/>
      <c r="L26" s="179" t="str">
        <f t="shared" si="1"/>
        <v/>
      </c>
      <c r="M26" s="180"/>
      <c r="N26" s="180"/>
      <c r="O26" s="181" t="str">
        <f t="shared" si="2"/>
        <v/>
      </c>
      <c r="P26" s="181"/>
      <c r="Q26" s="182"/>
      <c r="R26" s="166"/>
      <c r="S26" s="167"/>
      <c r="T26" s="78" t="s">
        <v>4459</v>
      </c>
      <c r="U26" s="168" t="str">
        <f t="shared" si="3"/>
        <v/>
      </c>
      <c r="V26" s="169"/>
      <c r="W26" s="169"/>
      <c r="X26" s="169"/>
      <c r="Y26" s="62" t="s">
        <v>25</v>
      </c>
      <c r="Z26" s="21" t="str">
        <f t="shared" si="4"/>
        <v/>
      </c>
      <c r="AA26" s="43"/>
      <c r="AB26" s="43"/>
      <c r="AC26" s="43"/>
      <c r="AD26" s="43"/>
      <c r="AE26" s="55" t="e">
        <f t="shared" si="5"/>
        <v>#VALUE!</v>
      </c>
      <c r="AF26" s="56" t="str">
        <f>IFERROR(VLOOKUP(A26,'8県まとめ'!B:N,13,0),"")</f>
        <v/>
      </c>
      <c r="AG26" s="57" t="str">
        <f t="shared" si="6"/>
        <v/>
      </c>
      <c r="AH26" s="43"/>
      <c r="AI26" s="43"/>
      <c r="AJ26" s="43"/>
      <c r="AK26" s="43"/>
      <c r="AL26" s="43"/>
      <c r="AM26" s="43"/>
      <c r="AN26" s="43"/>
      <c r="AO26" s="43"/>
      <c r="AP26" s="43"/>
      <c r="AQ26" s="21"/>
      <c r="AR26" s="21"/>
      <c r="AS26" s="21"/>
      <c r="AT26" s="21"/>
      <c r="AU26" s="21"/>
      <c r="AV26" s="21"/>
      <c r="AW26" s="21"/>
      <c r="AX26" s="21"/>
      <c r="AY26" s="21"/>
      <c r="AZ26" s="21"/>
      <c r="BA26" s="21"/>
      <c r="BB26" s="21"/>
      <c r="BC26" s="21"/>
      <c r="BD26" s="21"/>
      <c r="BE26" s="21"/>
      <c r="BF26" s="21"/>
    </row>
    <row r="27" spans="1:58" s="16" customFormat="1" ht="21" customHeight="1" thickBot="1" x14ac:dyDescent="0.45">
      <c r="A27" s="21" t="str">
        <f t="shared" si="0"/>
        <v>12</v>
      </c>
      <c r="B27" s="16">
        <v>12</v>
      </c>
      <c r="C27" s="170">
        <v>45139</v>
      </c>
      <c r="D27" s="171"/>
      <c r="E27" s="172"/>
      <c r="F27" s="173">
        <v>31</v>
      </c>
      <c r="G27" s="174"/>
      <c r="H27" s="175"/>
      <c r="I27" s="176"/>
      <c r="J27" s="253" t="str">
        <f>IFERROR(VLOOKUP($O$11,Sheet5!Z$3:AA$22,2,FALSE)*H27,"")</f>
        <v/>
      </c>
      <c r="K27" s="178"/>
      <c r="L27" s="179" t="str">
        <f t="shared" si="1"/>
        <v/>
      </c>
      <c r="M27" s="180"/>
      <c r="N27" s="180"/>
      <c r="O27" s="181" t="str">
        <f t="shared" si="2"/>
        <v/>
      </c>
      <c r="P27" s="181"/>
      <c r="Q27" s="182"/>
      <c r="R27" s="183"/>
      <c r="S27" s="184"/>
      <c r="T27" s="79" t="s">
        <v>4459</v>
      </c>
      <c r="U27" s="168" t="str">
        <f t="shared" si="3"/>
        <v/>
      </c>
      <c r="V27" s="169"/>
      <c r="W27" s="169"/>
      <c r="X27" s="169"/>
      <c r="Y27" s="62" t="s">
        <v>25</v>
      </c>
      <c r="Z27" s="21" t="str">
        <f t="shared" si="4"/>
        <v/>
      </c>
      <c r="AA27" s="43"/>
      <c r="AB27" s="43"/>
      <c r="AC27" s="43"/>
      <c r="AD27" s="43"/>
      <c r="AE27" s="55" t="e">
        <f t="shared" si="5"/>
        <v>#VALUE!</v>
      </c>
      <c r="AF27" s="56" t="str">
        <f>IFERROR(VLOOKUP(A27,'8県まとめ'!B:N,13,0),"")</f>
        <v/>
      </c>
      <c r="AG27" s="57" t="str">
        <f t="shared" si="6"/>
        <v/>
      </c>
      <c r="AH27" s="43"/>
      <c r="AI27" s="43"/>
      <c r="AJ27" s="43"/>
      <c r="AK27" s="43"/>
      <c r="AL27" s="43"/>
      <c r="AM27" s="43"/>
      <c r="AN27" s="43"/>
      <c r="AO27" s="43"/>
      <c r="AP27" s="43"/>
      <c r="AQ27" s="21"/>
      <c r="AR27" s="21"/>
      <c r="AS27" s="21"/>
      <c r="AT27" s="21"/>
      <c r="AU27" s="21"/>
      <c r="AV27" s="21"/>
      <c r="AW27" s="21"/>
      <c r="AX27" s="21"/>
      <c r="AY27" s="21"/>
      <c r="AZ27" s="21"/>
      <c r="BA27" s="21"/>
      <c r="BB27" s="21"/>
      <c r="BC27" s="21"/>
      <c r="BD27" s="21"/>
      <c r="BE27" s="21"/>
      <c r="BF27" s="21"/>
    </row>
    <row r="28" spans="1:58" ht="21" customHeight="1" thickBot="1" x14ac:dyDescent="0.45">
      <c r="C28" s="133" t="s">
        <v>4453</v>
      </c>
      <c r="D28" s="133"/>
      <c r="E28" s="133"/>
      <c r="F28" s="133"/>
      <c r="G28" s="133"/>
      <c r="H28" s="134"/>
      <c r="I28" s="134"/>
      <c r="J28" s="133"/>
      <c r="K28" s="133"/>
      <c r="L28" s="133"/>
      <c r="M28" s="133"/>
      <c r="N28" s="133"/>
      <c r="O28" s="133"/>
      <c r="P28" s="133"/>
      <c r="Q28" s="133"/>
      <c r="R28" s="135" t="s">
        <v>28</v>
      </c>
      <c r="S28" s="135"/>
      <c r="T28" s="136"/>
      <c r="U28" s="137">
        <f>SUM(U16:X27)</f>
        <v>0</v>
      </c>
      <c r="V28" s="138"/>
      <c r="W28" s="138"/>
      <c r="X28" s="138"/>
      <c r="Y28" s="24" t="s">
        <v>25</v>
      </c>
      <c r="Z28" s="21"/>
      <c r="AA28" s="43"/>
      <c r="AB28" s="43"/>
      <c r="AC28" s="43"/>
      <c r="AD28" s="43"/>
      <c r="AE28" s="21"/>
      <c r="AF28" s="21"/>
      <c r="AG28" s="58">
        <f>SUM(AG16:AG27)</f>
        <v>0</v>
      </c>
      <c r="AH28" s="43"/>
      <c r="AI28" s="43"/>
      <c r="AJ28" s="43"/>
      <c r="AK28" s="43"/>
      <c r="AL28" s="43"/>
      <c r="AM28" s="43"/>
      <c r="AN28" s="43"/>
      <c r="AO28" s="43"/>
      <c r="AP28" s="43"/>
    </row>
    <row r="29" spans="1:58" ht="61.5" customHeight="1" x14ac:dyDescent="0.4">
      <c r="C29" s="134"/>
      <c r="D29" s="134"/>
      <c r="E29" s="134"/>
      <c r="F29" s="134"/>
      <c r="G29" s="134"/>
      <c r="H29" s="134"/>
      <c r="I29" s="134"/>
      <c r="J29" s="134"/>
      <c r="K29" s="134"/>
      <c r="L29" s="134"/>
      <c r="M29" s="134"/>
      <c r="N29" s="134"/>
      <c r="O29" s="134"/>
      <c r="P29" s="134"/>
      <c r="Q29" s="134"/>
      <c r="R29" s="53"/>
      <c r="S29" s="53"/>
      <c r="T29" s="53"/>
      <c r="U29" s="25"/>
      <c r="V29" s="139"/>
      <c r="W29" s="139"/>
      <c r="X29" s="139"/>
      <c r="Y29" s="52"/>
      <c r="AA29" s="43"/>
      <c r="AB29" s="43"/>
      <c r="AC29" s="43"/>
      <c r="AD29" s="43"/>
      <c r="AE29" s="43"/>
      <c r="AF29" s="43"/>
      <c r="AG29" s="43"/>
      <c r="AH29" s="43"/>
      <c r="AI29" s="43"/>
      <c r="AJ29" s="43"/>
      <c r="AK29" s="43"/>
      <c r="AL29" s="43"/>
      <c r="AM29" s="43"/>
      <c r="AN29" s="43"/>
      <c r="AO29" s="43"/>
      <c r="AP29" s="43"/>
    </row>
    <row r="30" spans="1:58" ht="31.5" customHeight="1" x14ac:dyDescent="0.4">
      <c r="C30" s="134"/>
      <c r="D30" s="134"/>
      <c r="E30" s="134"/>
      <c r="F30" s="134"/>
      <c r="G30" s="134"/>
      <c r="H30" s="134"/>
      <c r="I30" s="134"/>
      <c r="J30" s="134"/>
      <c r="K30" s="134"/>
      <c r="L30" s="134"/>
      <c r="M30" s="134"/>
      <c r="N30" s="134"/>
      <c r="O30" s="134"/>
      <c r="P30" s="134"/>
      <c r="Q30" s="134"/>
      <c r="R30" s="53"/>
      <c r="S30" s="53"/>
      <c r="T30" s="53"/>
      <c r="U30" s="25"/>
      <c r="V30" s="63"/>
      <c r="W30" s="63"/>
      <c r="X30" s="63"/>
      <c r="Y30" s="52"/>
      <c r="AA30" s="43"/>
      <c r="AB30" s="43"/>
      <c r="AC30" s="43"/>
      <c r="AD30" s="43"/>
      <c r="AE30" s="43"/>
      <c r="AF30" s="43"/>
      <c r="AG30" s="43"/>
      <c r="AH30" s="43"/>
      <c r="AI30" s="43"/>
      <c r="AJ30" s="43"/>
      <c r="AK30" s="43"/>
      <c r="AL30" s="43"/>
      <c r="AM30" s="43"/>
      <c r="AN30" s="43"/>
      <c r="AO30" s="43"/>
      <c r="AP30" s="43"/>
    </row>
    <row r="31" spans="1:58" ht="8.4499999999999993" customHeight="1" x14ac:dyDescent="0.4"/>
    <row r="32" spans="1:58" x14ac:dyDescent="0.4">
      <c r="C32" s="140" t="s">
        <v>29</v>
      </c>
      <c r="D32" s="141"/>
      <c r="E32" s="146" t="s">
        <v>4468</v>
      </c>
      <c r="F32" s="146"/>
      <c r="G32" s="146"/>
      <c r="H32" s="146"/>
      <c r="I32" s="146"/>
      <c r="J32" s="147"/>
      <c r="K32" s="148" t="s">
        <v>30</v>
      </c>
      <c r="L32" s="149"/>
      <c r="M32" s="126" t="s">
        <v>207</v>
      </c>
      <c r="N32" s="127"/>
      <c r="O32" s="127"/>
      <c r="P32" s="127"/>
      <c r="Q32" s="127"/>
      <c r="R32" s="127"/>
      <c r="S32" s="127"/>
      <c r="T32" s="26"/>
    </row>
    <row r="33" spans="2:25" x14ac:dyDescent="0.4">
      <c r="C33" s="142"/>
      <c r="D33" s="143"/>
      <c r="E33" s="146"/>
      <c r="F33" s="146"/>
      <c r="G33" s="146"/>
      <c r="H33" s="146"/>
      <c r="I33" s="146"/>
      <c r="J33" s="147"/>
      <c r="K33" s="150" t="s">
        <v>31</v>
      </c>
      <c r="L33" s="151"/>
      <c r="M33" s="129"/>
      <c r="N33" s="130"/>
      <c r="O33" s="130"/>
      <c r="P33" s="130"/>
      <c r="Q33" s="130"/>
      <c r="R33" s="130"/>
      <c r="S33" s="130"/>
      <c r="T33" s="99" t="s">
        <v>32</v>
      </c>
    </row>
    <row r="34" spans="2:25" ht="18.75" customHeight="1" x14ac:dyDescent="0.4">
      <c r="C34" s="142"/>
      <c r="D34" s="143"/>
      <c r="E34" s="152" t="s">
        <v>4472</v>
      </c>
      <c r="F34" s="153"/>
      <c r="G34" s="154"/>
      <c r="H34" s="245" t="s">
        <v>34</v>
      </c>
      <c r="I34" s="162">
        <v>6</v>
      </c>
      <c r="J34" s="164">
        <v>0</v>
      </c>
      <c r="K34" s="155">
        <v>5</v>
      </c>
      <c r="L34" s="132" t="s">
        <v>4469</v>
      </c>
      <c r="M34" s="126">
        <v>1</v>
      </c>
      <c r="N34" s="251">
        <v>2</v>
      </c>
      <c r="O34" s="251">
        <v>3</v>
      </c>
      <c r="P34" s="251">
        <v>4</v>
      </c>
      <c r="Q34" s="251">
        <v>5</v>
      </c>
      <c r="R34" s="251">
        <v>6</v>
      </c>
      <c r="S34" s="251">
        <v>7</v>
      </c>
      <c r="T34" s="155">
        <v>8</v>
      </c>
    </row>
    <row r="35" spans="2:25" ht="18.75" customHeight="1" x14ac:dyDescent="0.4">
      <c r="C35" s="144"/>
      <c r="D35" s="145"/>
      <c r="E35" s="124" t="s">
        <v>4471</v>
      </c>
      <c r="F35" s="157"/>
      <c r="G35" s="157"/>
      <c r="H35" s="246"/>
      <c r="I35" s="163"/>
      <c r="J35" s="165"/>
      <c r="K35" s="156"/>
      <c r="L35" s="132"/>
      <c r="M35" s="129"/>
      <c r="N35" s="252"/>
      <c r="O35" s="252"/>
      <c r="P35" s="252"/>
      <c r="Q35" s="252"/>
      <c r="R35" s="252"/>
      <c r="S35" s="252"/>
      <c r="T35" s="156"/>
    </row>
    <row r="36" spans="2:25" ht="18.75" customHeight="1" x14ac:dyDescent="0.4">
      <c r="C36" s="121" t="s">
        <v>39</v>
      </c>
      <c r="D36" s="121"/>
      <c r="E36" s="121"/>
      <c r="F36" s="247" t="s">
        <v>4474</v>
      </c>
      <c r="G36" s="248"/>
      <c r="H36" s="126">
        <v>1234</v>
      </c>
      <c r="I36" s="127"/>
      <c r="J36" s="127"/>
      <c r="K36" s="128"/>
      <c r="L36" s="132" t="s">
        <v>4479</v>
      </c>
      <c r="M36" s="126">
        <v>123456789</v>
      </c>
      <c r="N36" s="127"/>
      <c r="O36" s="127"/>
      <c r="P36" s="127"/>
      <c r="Q36" s="127"/>
      <c r="R36" s="127"/>
      <c r="S36" s="127"/>
      <c r="T36" s="128"/>
      <c r="V36" s="103" t="s">
        <v>38</v>
      </c>
      <c r="W36" s="103"/>
      <c r="X36" s="103"/>
      <c r="Y36" s="103"/>
    </row>
    <row r="37" spans="2:25" ht="18.75" customHeight="1" x14ac:dyDescent="0.4">
      <c r="C37" s="121"/>
      <c r="D37" s="121"/>
      <c r="E37" s="121"/>
      <c r="F37" s="249"/>
      <c r="G37" s="250"/>
      <c r="H37" s="129"/>
      <c r="I37" s="130"/>
      <c r="J37" s="130"/>
      <c r="K37" s="131"/>
      <c r="L37" s="132"/>
      <c r="M37" s="129"/>
      <c r="N37" s="130"/>
      <c r="O37" s="130"/>
      <c r="P37" s="130"/>
      <c r="Q37" s="130"/>
      <c r="R37" s="130"/>
      <c r="S37" s="130"/>
      <c r="T37" s="131"/>
      <c r="V37" s="104" t="s">
        <v>42</v>
      </c>
      <c r="W37" s="104"/>
      <c r="X37" s="105" t="s">
        <v>43</v>
      </c>
      <c r="Y37" s="106"/>
    </row>
    <row r="38" spans="2:25" ht="20.100000000000001" customHeight="1" x14ac:dyDescent="0.25">
      <c r="C38" s="107" t="s">
        <v>4475</v>
      </c>
      <c r="D38" s="108"/>
      <c r="E38" s="109"/>
      <c r="F38" s="110" t="s">
        <v>4477</v>
      </c>
      <c r="G38" s="111"/>
      <c r="H38" s="111"/>
      <c r="I38" s="111"/>
      <c r="J38" s="111"/>
      <c r="K38" s="111"/>
      <c r="L38" s="111"/>
      <c r="M38" s="111"/>
      <c r="N38" s="111"/>
      <c r="O38" s="111"/>
      <c r="P38" s="111"/>
      <c r="Q38" s="111"/>
      <c r="R38" s="111"/>
      <c r="S38" s="111"/>
      <c r="T38" s="100"/>
      <c r="V38" s="112"/>
      <c r="W38" s="113"/>
      <c r="X38" s="112"/>
      <c r="Y38" s="113"/>
    </row>
    <row r="39" spans="2:25" ht="27.95" customHeight="1" x14ac:dyDescent="0.25">
      <c r="C39" s="116" t="s">
        <v>4476</v>
      </c>
      <c r="D39" s="117"/>
      <c r="E39" s="118"/>
      <c r="F39" s="119" t="s">
        <v>4478</v>
      </c>
      <c r="G39" s="120"/>
      <c r="H39" s="120"/>
      <c r="I39" s="120"/>
      <c r="J39" s="120"/>
      <c r="K39" s="120"/>
      <c r="L39" s="120"/>
      <c r="M39" s="120"/>
      <c r="N39" s="120"/>
      <c r="O39" s="120"/>
      <c r="P39" s="120"/>
      <c r="Q39" s="120"/>
      <c r="R39" s="120"/>
      <c r="S39" s="120"/>
      <c r="T39" s="98" t="s">
        <v>4470</v>
      </c>
      <c r="V39" s="114"/>
      <c r="W39" s="115"/>
      <c r="X39" s="114"/>
      <c r="Y39" s="115"/>
    </row>
    <row r="40" spans="2:25" ht="9.9499999999999993" customHeight="1" x14ac:dyDescent="0.4">
      <c r="B40" s="38"/>
      <c r="C40" s="38"/>
      <c r="D40" s="38"/>
      <c r="E40" s="38"/>
      <c r="F40" s="38"/>
      <c r="G40" s="38"/>
      <c r="H40" s="38"/>
      <c r="I40" s="38"/>
      <c r="J40" s="38"/>
      <c r="K40" s="38"/>
      <c r="L40" s="38"/>
      <c r="M40" s="38"/>
      <c r="N40" s="38"/>
      <c r="O40" s="38"/>
      <c r="P40" s="38"/>
      <c r="Q40" s="38"/>
      <c r="R40" s="38"/>
      <c r="S40" s="38"/>
      <c r="T40" s="38"/>
      <c r="U40" s="38"/>
      <c r="V40" s="38"/>
      <c r="W40" s="38"/>
      <c r="X40" s="38"/>
      <c r="Y40" s="38"/>
    </row>
    <row r="41" spans="2:25" ht="9.9499999999999993" customHeight="1" x14ac:dyDescent="0.4"/>
    <row r="42" spans="2:25" ht="21.6" customHeight="1" x14ac:dyDescent="0.4">
      <c r="C42" s="1" t="s">
        <v>46</v>
      </c>
      <c r="F42" s="1" t="s">
        <v>4481</v>
      </c>
    </row>
    <row r="43" spans="2:25" ht="21.6" customHeight="1" x14ac:dyDescent="0.4">
      <c r="C43" s="1" t="s">
        <v>47</v>
      </c>
      <c r="F43" s="1" t="s">
        <v>4480</v>
      </c>
    </row>
    <row r="44" spans="2:25" ht="21.6" customHeight="1" x14ac:dyDescent="0.4"/>
  </sheetData>
  <sheetProtection selectLockedCells="1"/>
  <mergeCells count="177">
    <mergeCell ref="B3:Y4"/>
    <mergeCell ref="AB3:AF3"/>
    <mergeCell ref="AE5:AF6"/>
    <mergeCell ref="C6:F7"/>
    <mergeCell ref="G6:J6"/>
    <mergeCell ref="K6:W6"/>
    <mergeCell ref="G7:J7"/>
    <mergeCell ref="K7:U7"/>
    <mergeCell ref="V7:W7"/>
    <mergeCell ref="C8:F8"/>
    <mergeCell ref="G8:L8"/>
    <mergeCell ref="M8:Q8"/>
    <mergeCell ref="R8:U8"/>
    <mergeCell ref="V8:W8"/>
    <mergeCell ref="C10:F10"/>
    <mergeCell ref="G10:H10"/>
    <mergeCell ref="I10:L10"/>
    <mergeCell ref="M10:O10"/>
    <mergeCell ref="Q10:T10"/>
    <mergeCell ref="U10:V10"/>
    <mergeCell ref="C11:G11"/>
    <mergeCell ref="H11:I11"/>
    <mergeCell ref="J11:N11"/>
    <mergeCell ref="O11:P11"/>
    <mergeCell ref="R11:T11"/>
    <mergeCell ref="U11:Y13"/>
    <mergeCell ref="C12:E13"/>
    <mergeCell ref="F12:G13"/>
    <mergeCell ref="H12:I13"/>
    <mergeCell ref="J12:K13"/>
    <mergeCell ref="L12:N13"/>
    <mergeCell ref="O12:Q13"/>
    <mergeCell ref="R12:T13"/>
    <mergeCell ref="B14:B15"/>
    <mergeCell ref="C14:E15"/>
    <mergeCell ref="F14:G15"/>
    <mergeCell ref="H14:I15"/>
    <mergeCell ref="J14:K15"/>
    <mergeCell ref="L14:N15"/>
    <mergeCell ref="O14:Q15"/>
    <mergeCell ref="R14:S15"/>
    <mergeCell ref="T14:T15"/>
    <mergeCell ref="U14:Y15"/>
    <mergeCell ref="C16:E16"/>
    <mergeCell ref="F16:G16"/>
    <mergeCell ref="H16:I16"/>
    <mergeCell ref="J16:K16"/>
    <mergeCell ref="L16:N16"/>
    <mergeCell ref="O16:Q16"/>
    <mergeCell ref="R16:S16"/>
    <mergeCell ref="U16:X16"/>
    <mergeCell ref="C17:E17"/>
    <mergeCell ref="F17:G17"/>
    <mergeCell ref="H17:I17"/>
    <mergeCell ref="J17:K17"/>
    <mergeCell ref="L17:N17"/>
    <mergeCell ref="O17:Q17"/>
    <mergeCell ref="R17:S17"/>
    <mergeCell ref="U17:X17"/>
    <mergeCell ref="R18:S18"/>
    <mergeCell ref="U18:X18"/>
    <mergeCell ref="C19:E19"/>
    <mergeCell ref="F19:G19"/>
    <mergeCell ref="H19:I19"/>
    <mergeCell ref="J19:K19"/>
    <mergeCell ref="L19:N19"/>
    <mergeCell ref="O19:Q19"/>
    <mergeCell ref="R19:S19"/>
    <mergeCell ref="U19:X19"/>
    <mergeCell ref="C18:E18"/>
    <mergeCell ref="F18:G18"/>
    <mergeCell ref="H18:I18"/>
    <mergeCell ref="J18:K18"/>
    <mergeCell ref="L18:N18"/>
    <mergeCell ref="O18:Q18"/>
    <mergeCell ref="R20:S20"/>
    <mergeCell ref="U20:X20"/>
    <mergeCell ref="C21:E21"/>
    <mergeCell ref="F21:G21"/>
    <mergeCell ref="H21:I21"/>
    <mergeCell ref="J21:K21"/>
    <mergeCell ref="L21:N21"/>
    <mergeCell ref="O21:Q21"/>
    <mergeCell ref="R21:S21"/>
    <mergeCell ref="U21:X21"/>
    <mergeCell ref="C20:E20"/>
    <mergeCell ref="F20:G20"/>
    <mergeCell ref="H20:I20"/>
    <mergeCell ref="J20:K20"/>
    <mergeCell ref="L20:N20"/>
    <mergeCell ref="O20:Q20"/>
    <mergeCell ref="R22:S22"/>
    <mergeCell ref="U22:X22"/>
    <mergeCell ref="C23:E23"/>
    <mergeCell ref="F23:G23"/>
    <mergeCell ref="H23:I23"/>
    <mergeCell ref="J23:K23"/>
    <mergeCell ref="L23:N23"/>
    <mergeCell ref="O23:Q23"/>
    <mergeCell ref="R23:S23"/>
    <mergeCell ref="U23:X23"/>
    <mergeCell ref="C22:E22"/>
    <mergeCell ref="F22:G22"/>
    <mergeCell ref="H22:I22"/>
    <mergeCell ref="J22:K22"/>
    <mergeCell ref="L22:N22"/>
    <mergeCell ref="O22:Q22"/>
    <mergeCell ref="R24:S24"/>
    <mergeCell ref="U24:X24"/>
    <mergeCell ref="C25:E25"/>
    <mergeCell ref="F25:G25"/>
    <mergeCell ref="H25:I25"/>
    <mergeCell ref="J25:K25"/>
    <mergeCell ref="L25:N25"/>
    <mergeCell ref="O25:Q25"/>
    <mergeCell ref="R25:S25"/>
    <mergeCell ref="U25:X25"/>
    <mergeCell ref="C24:E24"/>
    <mergeCell ref="F24:G24"/>
    <mergeCell ref="H24:I24"/>
    <mergeCell ref="J24:K24"/>
    <mergeCell ref="L24:N24"/>
    <mergeCell ref="O24:Q24"/>
    <mergeCell ref="R26:S26"/>
    <mergeCell ref="U26:X26"/>
    <mergeCell ref="C27:E27"/>
    <mergeCell ref="F27:G27"/>
    <mergeCell ref="H27:I27"/>
    <mergeCell ref="J27:K27"/>
    <mergeCell ref="L27:N27"/>
    <mergeCell ref="O27:Q27"/>
    <mergeCell ref="R27:S27"/>
    <mergeCell ref="U27:X27"/>
    <mergeCell ref="C26:E26"/>
    <mergeCell ref="F26:G26"/>
    <mergeCell ref="H26:I26"/>
    <mergeCell ref="J26:K26"/>
    <mergeCell ref="L26:N26"/>
    <mergeCell ref="O26:Q26"/>
    <mergeCell ref="C36:E37"/>
    <mergeCell ref="V36:Y36"/>
    <mergeCell ref="V37:W37"/>
    <mergeCell ref="X37:Y37"/>
    <mergeCell ref="M34:M35"/>
    <mergeCell ref="C28:Q30"/>
    <mergeCell ref="R28:T28"/>
    <mergeCell ref="U28:X28"/>
    <mergeCell ref="V29:X29"/>
    <mergeCell ref="C32:D35"/>
    <mergeCell ref="E32:J33"/>
    <mergeCell ref="K32:L32"/>
    <mergeCell ref="M32:S33"/>
    <mergeCell ref="K33:L33"/>
    <mergeCell ref="V38:W39"/>
    <mergeCell ref="X38:Y39"/>
    <mergeCell ref="H36:K37"/>
    <mergeCell ref="M36:T37"/>
    <mergeCell ref="H34:H35"/>
    <mergeCell ref="C39:E39"/>
    <mergeCell ref="F38:S38"/>
    <mergeCell ref="F39:S39"/>
    <mergeCell ref="E34:G34"/>
    <mergeCell ref="E35:G35"/>
    <mergeCell ref="I34:I35"/>
    <mergeCell ref="J34:J35"/>
    <mergeCell ref="K34:K35"/>
    <mergeCell ref="F36:G37"/>
    <mergeCell ref="L36:L37"/>
    <mergeCell ref="N34:N35"/>
    <mergeCell ref="O34:O35"/>
    <mergeCell ref="P34:P35"/>
    <mergeCell ref="Q34:Q35"/>
    <mergeCell ref="R34:R35"/>
    <mergeCell ref="S34:S35"/>
    <mergeCell ref="T34:T35"/>
    <mergeCell ref="C38:E38"/>
    <mergeCell ref="L34:L35"/>
  </mergeCells>
  <phoneticPr fontId="4"/>
  <conditionalFormatting sqref="AD5">
    <cfRule type="duplicateValues" dxfId="21" priority="2"/>
  </conditionalFormatting>
  <conditionalFormatting sqref="AD6">
    <cfRule type="duplicateValues" dxfId="20" priority="1"/>
  </conditionalFormatting>
  <dataValidations count="1">
    <dataValidation imeMode="on" allowBlank="1" showInputMessage="1" showErrorMessage="1" sqref="AD5:AD6" xr:uid="{C9C934F7-E1E1-495F-ACD6-639A564C43EC}"/>
  </dataValidations>
  <printOptions horizontalCentered="1"/>
  <pageMargins left="0.31496062992125984" right="0.31496062992125984" top="0.55118110236220474" bottom="0.55118110236220474" header="0.31496062992125984" footer="0.31496062992125984"/>
  <pageSetup paperSize="9" scale="82" orientation="portrait" r:id="rId1"/>
  <headerFooter>
    <oddFooter>&amp;C&amp;P/&amp;N&amp;R九州_009</oddFooter>
  </headerFooter>
  <colBreaks count="1" manualBreakCount="1">
    <brk id="25" max="4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F43"/>
  <sheetViews>
    <sheetView view="pageBreakPreview" zoomScale="85" zoomScaleNormal="100" zoomScaleSheetLayoutView="85" workbookViewId="0">
      <pane ySplit="15" topLeftCell="A16" activePane="bottomLeft" state="frozen"/>
      <selection activeCell="H36" sqref="H36:K37"/>
      <selection pane="bottomLeft" activeCell="H36" sqref="H36:K37"/>
    </sheetView>
  </sheetViews>
  <sheetFormatPr defaultColWidth="8.625" defaultRowHeight="18.75" x14ac:dyDescent="0.4"/>
  <cols>
    <col min="1" max="1" width="13.125" style="21" bestFit="1" customWidth="1"/>
    <col min="2" max="10" width="4.25" style="1" customWidth="1"/>
    <col min="11" max="11" width="7.5" style="1" bestFit="1" customWidth="1"/>
    <col min="12" max="14" width="4.875" style="1" customWidth="1"/>
    <col min="15" max="19" width="4.25" style="1" customWidth="1"/>
    <col min="20" max="20" width="5.25" style="1" customWidth="1"/>
    <col min="21" max="27" width="4.25" style="1" customWidth="1"/>
    <col min="28" max="28" width="7.5" style="1" customWidth="1"/>
    <col min="29" max="29" width="10.625" style="1" customWidth="1"/>
    <col min="30" max="30" width="26" style="1" customWidth="1"/>
    <col min="31" max="31" width="16.875" style="1" customWidth="1"/>
    <col min="32" max="32" width="16" style="1" customWidth="1"/>
    <col min="33" max="33" width="11" style="1" bestFit="1" customWidth="1"/>
    <col min="34" max="34" width="7.5" style="1" customWidth="1"/>
    <col min="35" max="35" width="9.5" style="1" bestFit="1" customWidth="1"/>
    <col min="36" max="36" width="7.25" style="1" bestFit="1" customWidth="1"/>
    <col min="37" max="37" width="11.125" style="1" bestFit="1" customWidth="1"/>
    <col min="38" max="38" width="6.125" style="1" bestFit="1" customWidth="1"/>
    <col min="39" max="39" width="9.125" style="1" bestFit="1" customWidth="1"/>
    <col min="40" max="40" width="8.5" style="1" customWidth="1"/>
    <col min="41" max="48" width="10.375" style="1" customWidth="1"/>
    <col min="49" max="49" width="12.875" style="1" customWidth="1"/>
    <col min="50" max="64" width="4.25" style="1" customWidth="1"/>
    <col min="65" max="65" width="3.875" style="1" customWidth="1"/>
    <col min="66" max="16384" width="8.625" style="1"/>
  </cols>
  <sheetData>
    <row r="1" spans="1:58" x14ac:dyDescent="0.4">
      <c r="B1" s="1" t="s">
        <v>136</v>
      </c>
    </row>
    <row r="2" spans="1:58" x14ac:dyDescent="0.4">
      <c r="B2" s="1" t="s">
        <v>184</v>
      </c>
    </row>
    <row r="3" spans="1:58" ht="35.25" customHeight="1" x14ac:dyDescent="0.4">
      <c r="B3" s="239" t="s">
        <v>4484</v>
      </c>
      <c r="C3" s="239"/>
      <c r="D3" s="239"/>
      <c r="E3" s="239"/>
      <c r="F3" s="239"/>
      <c r="G3" s="239"/>
      <c r="H3" s="239"/>
      <c r="I3" s="239"/>
      <c r="J3" s="239"/>
      <c r="K3" s="239"/>
      <c r="L3" s="239"/>
      <c r="M3" s="239"/>
      <c r="N3" s="239"/>
      <c r="O3" s="239"/>
      <c r="P3" s="239"/>
      <c r="Q3" s="239"/>
      <c r="R3" s="239"/>
      <c r="S3" s="239"/>
      <c r="T3" s="239"/>
      <c r="U3" s="239"/>
      <c r="V3" s="239"/>
      <c r="W3" s="239"/>
      <c r="X3" s="239"/>
      <c r="Y3" s="239"/>
      <c r="Z3" s="19"/>
      <c r="AA3" s="19"/>
      <c r="AB3" s="240"/>
      <c r="AC3" s="240"/>
      <c r="AD3" s="240"/>
      <c r="AE3" s="240"/>
      <c r="AF3" s="240"/>
    </row>
    <row r="4" spans="1:58" ht="18.75" customHeight="1" x14ac:dyDescent="0.4">
      <c r="B4" s="239"/>
      <c r="C4" s="239"/>
      <c r="D4" s="239"/>
      <c r="E4" s="239"/>
      <c r="F4" s="239"/>
      <c r="G4" s="239"/>
      <c r="H4" s="239"/>
      <c r="I4" s="239"/>
      <c r="J4" s="239"/>
      <c r="K4" s="239"/>
      <c r="L4" s="239"/>
      <c r="M4" s="239"/>
      <c r="N4" s="239"/>
      <c r="O4" s="239"/>
      <c r="P4" s="239"/>
      <c r="Q4" s="239"/>
      <c r="R4" s="239"/>
      <c r="S4" s="239"/>
      <c r="T4" s="239"/>
      <c r="U4" s="239"/>
      <c r="V4" s="239"/>
      <c r="W4" s="239"/>
      <c r="X4" s="239"/>
      <c r="Y4" s="239"/>
    </row>
    <row r="5" spans="1:58" ht="19.5" x14ac:dyDescent="0.4">
      <c r="C5" s="1" t="s">
        <v>0</v>
      </c>
      <c r="AC5" s="20" t="s">
        <v>101</v>
      </c>
      <c r="AD5" s="39"/>
      <c r="AE5" s="241" t="s">
        <v>121</v>
      </c>
      <c r="AF5" s="242"/>
      <c r="AG5" s="21"/>
      <c r="AH5" s="21"/>
      <c r="AI5" s="21"/>
      <c r="AJ5" s="21"/>
      <c r="AK5" s="21"/>
      <c r="AL5" s="21"/>
      <c r="AM5" s="48"/>
      <c r="AN5" s="48"/>
      <c r="AO5" s="21"/>
      <c r="AP5" s="21"/>
      <c r="AQ5" s="21"/>
    </row>
    <row r="6" spans="1:58" ht="19.5" customHeight="1" x14ac:dyDescent="0.4">
      <c r="C6" s="104" t="s">
        <v>1</v>
      </c>
      <c r="D6" s="104"/>
      <c r="E6" s="104"/>
      <c r="F6" s="104"/>
      <c r="G6" s="104" t="s">
        <v>2</v>
      </c>
      <c r="H6" s="104"/>
      <c r="I6" s="104"/>
      <c r="J6" s="104"/>
      <c r="K6" s="243" t="str">
        <f>+IF(AD9=0,"",AE8)</f>
        <v/>
      </c>
      <c r="L6" s="243"/>
      <c r="M6" s="243"/>
      <c r="N6" s="243"/>
      <c r="O6" s="243"/>
      <c r="P6" s="243"/>
      <c r="Q6" s="243"/>
      <c r="R6" s="243"/>
      <c r="S6" s="243"/>
      <c r="T6" s="243"/>
      <c r="U6" s="243"/>
      <c r="V6" s="243"/>
      <c r="W6" s="243"/>
      <c r="AC6" s="20" t="s">
        <v>119</v>
      </c>
      <c r="AD6" s="39"/>
      <c r="AE6" s="241"/>
      <c r="AF6" s="242"/>
      <c r="AG6" s="21"/>
      <c r="AH6" s="21"/>
      <c r="AI6" s="21"/>
      <c r="AJ6" s="21"/>
      <c r="AK6" s="21"/>
      <c r="AL6" s="21"/>
      <c r="AM6" s="48"/>
      <c r="AN6" s="48"/>
      <c r="AO6" s="21"/>
      <c r="AP6" s="21"/>
      <c r="AQ6" s="21"/>
    </row>
    <row r="7" spans="1:58" ht="27" customHeight="1" x14ac:dyDescent="0.4">
      <c r="C7" s="104"/>
      <c r="D7" s="104"/>
      <c r="E7" s="104"/>
      <c r="F7" s="104"/>
      <c r="G7" s="104" t="s">
        <v>137</v>
      </c>
      <c r="H7" s="104"/>
      <c r="I7" s="104"/>
      <c r="J7" s="104"/>
      <c r="K7" s="243" t="str">
        <f>+IF(AD9=0,"",AF8)</f>
        <v/>
      </c>
      <c r="L7" s="243"/>
      <c r="M7" s="243"/>
      <c r="N7" s="243"/>
      <c r="O7" s="243"/>
      <c r="P7" s="243"/>
      <c r="Q7" s="243"/>
      <c r="R7" s="243"/>
      <c r="S7" s="243"/>
      <c r="T7" s="243"/>
      <c r="U7" s="244"/>
      <c r="V7" s="106" t="s">
        <v>3</v>
      </c>
      <c r="W7" s="104"/>
      <c r="Z7" s="21"/>
      <c r="AA7" s="21"/>
      <c r="AB7" s="21"/>
      <c r="AC7" s="21"/>
      <c r="AD7" s="21"/>
      <c r="AE7" s="21" t="s">
        <v>122</v>
      </c>
      <c r="AF7" s="21" t="s">
        <v>124</v>
      </c>
      <c r="AG7" s="21" t="s">
        <v>125</v>
      </c>
      <c r="AH7" s="21" t="s">
        <v>126</v>
      </c>
      <c r="AI7" s="21" t="s">
        <v>127</v>
      </c>
      <c r="AJ7" s="21" t="s">
        <v>128</v>
      </c>
      <c r="AK7" s="21" t="s">
        <v>129</v>
      </c>
      <c r="AL7" s="21" t="s">
        <v>130</v>
      </c>
      <c r="AM7" s="21" t="s">
        <v>7</v>
      </c>
      <c r="AN7" s="21" t="s">
        <v>114</v>
      </c>
      <c r="AO7" s="21" t="s">
        <v>134</v>
      </c>
      <c r="AP7" s="21" t="s">
        <v>4460</v>
      </c>
      <c r="AQ7" s="16"/>
    </row>
    <row r="8" spans="1:58" ht="19.5" customHeight="1" x14ac:dyDescent="0.4">
      <c r="C8" s="104" t="s">
        <v>138</v>
      </c>
      <c r="D8" s="104"/>
      <c r="E8" s="104"/>
      <c r="F8" s="104"/>
      <c r="G8" s="233" t="str">
        <f>+IF(AD9=0,"",AG8)</f>
        <v/>
      </c>
      <c r="H8" s="233"/>
      <c r="I8" s="233"/>
      <c r="J8" s="233"/>
      <c r="K8" s="233"/>
      <c r="L8" s="233"/>
      <c r="M8" s="104" t="s">
        <v>4</v>
      </c>
      <c r="N8" s="104"/>
      <c r="O8" s="104"/>
      <c r="P8" s="104"/>
      <c r="Q8" s="104"/>
      <c r="R8" s="234" t="str">
        <f>+IF(AD9=0,"",AH8)</f>
        <v/>
      </c>
      <c r="S8" s="234"/>
      <c r="T8" s="234"/>
      <c r="U8" s="235"/>
      <c r="V8" s="236" t="s">
        <v>139</v>
      </c>
      <c r="W8" s="237"/>
      <c r="Z8" s="21"/>
      <c r="AA8" s="21"/>
      <c r="AB8" s="21"/>
      <c r="AC8" s="21"/>
      <c r="AD8" s="21" t="str">
        <f>+IF(OR(AD5=0,AD6=0),"",AD5&amp;AD6)</f>
        <v/>
      </c>
      <c r="AE8" s="21" t="str">
        <f>IF(OR(AD5=0,AD6=0,AD9=0),"",VLOOKUP(AD8,Sheet5!A:N,2,0))</f>
        <v/>
      </c>
      <c r="AF8" s="21" t="str">
        <f>IF(OR(AD5=0,AD6=0,AD9=0),"",VLOOKUP(AD8,Sheet5!A:N,6,0))</f>
        <v/>
      </c>
      <c r="AG8" s="54" t="str">
        <f>IF(OR(AD5=0,AD6=0,AD9=0),"",VLOOKUP(AD8,Sheet5!A:N,7,0))</f>
        <v/>
      </c>
      <c r="AH8" s="21" t="str">
        <f>IF(OR(AD5=0,AD6=0,AD9=0),"",VLOOKUP(AD8,Sheet5!A:N,8,0))</f>
        <v/>
      </c>
      <c r="AI8" s="21" t="str">
        <f>IF(OR(AD5=0,AD6=0,AD9=0),"",VLOOKUP(AD8,Sheet5!A:N,9,0))</f>
        <v/>
      </c>
      <c r="AJ8" s="21" t="str">
        <f>IF(OR(AD5=0,AD6=0,AD9=0),"",VLOOKUP(AD8,Sheet5!A:N,10,0))</f>
        <v/>
      </c>
      <c r="AK8" s="21" t="str">
        <f>IF(OR(AD5=0,AD6=0,AD9=0),"",VLOOKUP(AD8,Sheet5!A:N,11,0))</f>
        <v/>
      </c>
      <c r="AL8" s="21" t="str">
        <f>IF(OR(AD5=0,AD6=0,AD9=0),"",VLOOKUP(AD8,Sheet5!A:N,12,0))</f>
        <v/>
      </c>
      <c r="AM8" s="21" t="str">
        <f>IF(OR(AD5=0,AD6=0,AD9=0),"",VLOOKUP(AD8,Sheet5!A:N,13,0))</f>
        <v/>
      </c>
      <c r="AN8" s="21" t="str">
        <f>IF(OR(AD5=0,AD6=0,AD9=0),"",VLOOKUP(AD8,Sheet5!A:N,14,0))</f>
        <v/>
      </c>
      <c r="AO8" s="54" t="str">
        <f>IF(OR(AD5=0,AD6=0,AD9=0),"",VLOOKUP(AD8,Sheet5!A:O,15,0))</f>
        <v/>
      </c>
      <c r="AP8" s="54" t="str">
        <f>IF(OR(AE5=0,AE6=0,AE9=0),"",VLOOKUP(AE8,Sheet5!B:P,16,0))</f>
        <v/>
      </c>
      <c r="AQ8" s="16"/>
    </row>
    <row r="9" spans="1:58" x14ac:dyDescent="0.4">
      <c r="C9" s="47"/>
      <c r="D9" s="47"/>
      <c r="E9" s="47"/>
      <c r="F9" s="22"/>
      <c r="G9" s="22"/>
      <c r="H9" s="22"/>
      <c r="I9" s="22"/>
      <c r="J9" s="22"/>
      <c r="K9" s="47"/>
      <c r="L9" s="47"/>
      <c r="M9" s="47"/>
      <c r="N9" s="23"/>
      <c r="O9" s="23"/>
      <c r="P9" s="23"/>
      <c r="Q9" s="23"/>
      <c r="R9" s="23"/>
      <c r="S9" s="23"/>
      <c r="T9" s="23"/>
      <c r="U9" s="23"/>
      <c r="V9" s="23"/>
      <c r="Z9" s="21"/>
      <c r="AA9" s="21"/>
      <c r="AB9" s="21"/>
      <c r="AC9" s="21"/>
      <c r="AD9" s="21">
        <f>+COUNTIF(Sheet5!A:A,中電_009!AD8)</f>
        <v>1047448</v>
      </c>
      <c r="AE9" s="21"/>
      <c r="AF9" s="21"/>
      <c r="AG9" s="21"/>
      <c r="AH9" s="21"/>
      <c r="AI9" s="21"/>
      <c r="AJ9" s="21"/>
      <c r="AK9" s="21"/>
      <c r="AL9" s="21"/>
      <c r="AM9" s="21"/>
      <c r="AN9" s="21"/>
      <c r="AO9" s="21"/>
      <c r="AP9" s="21"/>
      <c r="AQ9" s="21"/>
    </row>
    <row r="10" spans="1:58" ht="19.5" thickBot="1" x14ac:dyDescent="0.45">
      <c r="C10" s="238" t="s">
        <v>8</v>
      </c>
      <c r="D10" s="238"/>
      <c r="E10" s="238"/>
      <c r="F10" s="238"/>
      <c r="G10" s="238" t="str">
        <f>+IF(AD9=0,"",AJ8)</f>
        <v/>
      </c>
      <c r="H10" s="238"/>
      <c r="I10" s="238" t="s">
        <v>9</v>
      </c>
      <c r="J10" s="238"/>
      <c r="K10" s="238"/>
      <c r="L10" s="238"/>
      <c r="M10" s="103" t="str">
        <f>+IF(AD9=0,"",AM8)</f>
        <v/>
      </c>
      <c r="N10" s="103"/>
      <c r="O10" s="238"/>
      <c r="P10" s="47"/>
      <c r="Q10" s="238" t="s">
        <v>10</v>
      </c>
      <c r="R10" s="238"/>
      <c r="S10" s="238"/>
      <c r="T10" s="238"/>
      <c r="U10" s="238" t="str">
        <f>+IF(AD9=0,"",AL8)</f>
        <v/>
      </c>
      <c r="V10" s="238"/>
      <c r="W10" s="1" t="s">
        <v>11</v>
      </c>
      <c r="Z10" s="21"/>
      <c r="AA10" s="21"/>
      <c r="AB10" s="21"/>
      <c r="AC10" s="21"/>
      <c r="AD10" s="21"/>
      <c r="AE10" s="21"/>
      <c r="AF10" s="21"/>
      <c r="AG10" s="21"/>
      <c r="AH10" s="21"/>
      <c r="AI10" s="21"/>
      <c r="AJ10" s="21"/>
      <c r="AK10" s="21"/>
      <c r="AL10" s="21"/>
      <c r="AM10" s="21"/>
      <c r="AN10" s="21"/>
      <c r="AO10" s="21"/>
      <c r="AP10" s="21"/>
      <c r="AQ10" s="21"/>
    </row>
    <row r="11" spans="1:58" ht="19.5" customHeight="1" x14ac:dyDescent="0.4">
      <c r="C11" s="208" t="s">
        <v>140</v>
      </c>
      <c r="D11" s="208"/>
      <c r="E11" s="208"/>
      <c r="F11" s="208"/>
      <c r="G11" s="209"/>
      <c r="H11" s="210" t="s">
        <v>141</v>
      </c>
      <c r="I11" s="211"/>
      <c r="J11" s="106" t="s">
        <v>4460</v>
      </c>
      <c r="K11" s="104"/>
      <c r="L11" s="104"/>
      <c r="M11" s="104"/>
      <c r="N11" s="105"/>
      <c r="O11" s="212" t="str">
        <f>IFERROR(VLOOKUP(K6,Sheet5!B:P,15,FALSE),"")</f>
        <v/>
      </c>
      <c r="P11" s="213"/>
      <c r="Q11" s="80" t="s">
        <v>4461</v>
      </c>
      <c r="R11" s="214" t="s">
        <v>13</v>
      </c>
      <c r="S11" s="215"/>
      <c r="T11" s="216"/>
      <c r="U11" s="217" t="s">
        <v>4483</v>
      </c>
      <c r="V11" s="218"/>
      <c r="W11" s="218"/>
      <c r="X11" s="218"/>
      <c r="Y11" s="219"/>
      <c r="Z11" s="21"/>
      <c r="AA11" s="21"/>
      <c r="AB11" s="21"/>
      <c r="AC11" s="21"/>
      <c r="AD11" s="21"/>
      <c r="AE11" s="21"/>
      <c r="AF11" s="21"/>
      <c r="AG11" s="21"/>
      <c r="AH11" s="21"/>
      <c r="AI11" s="21"/>
      <c r="AJ11" s="21"/>
      <c r="AK11" s="21"/>
      <c r="AL11" s="21"/>
      <c r="AM11" s="21"/>
      <c r="AN11" s="21"/>
      <c r="AO11" s="21"/>
      <c r="AP11" s="21"/>
      <c r="AQ11" s="43"/>
    </row>
    <row r="12" spans="1:58" x14ac:dyDescent="0.4">
      <c r="C12" s="112" t="s">
        <v>4454</v>
      </c>
      <c r="D12" s="226"/>
      <c r="E12" s="113"/>
      <c r="F12" s="112" t="s">
        <v>4455</v>
      </c>
      <c r="G12" s="226"/>
      <c r="H12" s="227" t="s">
        <v>18</v>
      </c>
      <c r="I12" s="228"/>
      <c r="J12" s="226" t="s">
        <v>18</v>
      </c>
      <c r="K12" s="113"/>
      <c r="L12" s="112" t="s">
        <v>4456</v>
      </c>
      <c r="M12" s="226"/>
      <c r="N12" s="226"/>
      <c r="O12" s="231" t="s">
        <v>4457</v>
      </c>
      <c r="P12" s="231"/>
      <c r="Q12" s="232"/>
      <c r="R12" s="220" t="s">
        <v>4458</v>
      </c>
      <c r="S12" s="221"/>
      <c r="T12" s="222"/>
      <c r="U12" s="220"/>
      <c r="V12" s="221"/>
      <c r="W12" s="221"/>
      <c r="X12" s="221"/>
      <c r="Y12" s="222"/>
      <c r="Z12" s="21"/>
      <c r="AA12" s="21"/>
      <c r="AB12" s="21"/>
      <c r="AC12" s="21"/>
      <c r="AD12" s="21"/>
      <c r="AE12" s="21"/>
      <c r="AF12" s="21"/>
      <c r="AG12" s="21"/>
      <c r="AH12" s="21"/>
      <c r="AI12" s="21"/>
      <c r="AJ12" s="21"/>
      <c r="AK12" s="21"/>
      <c r="AL12" s="21"/>
      <c r="AM12" s="21"/>
      <c r="AN12" s="21"/>
      <c r="AO12" s="21"/>
      <c r="AP12" s="21"/>
      <c r="AQ12" s="43"/>
    </row>
    <row r="13" spans="1:58" x14ac:dyDescent="0.4">
      <c r="C13" s="114"/>
      <c r="D13" s="103"/>
      <c r="E13" s="115"/>
      <c r="F13" s="114"/>
      <c r="G13" s="103"/>
      <c r="H13" s="229"/>
      <c r="I13" s="230"/>
      <c r="J13" s="103"/>
      <c r="K13" s="115"/>
      <c r="L13" s="114"/>
      <c r="M13" s="103"/>
      <c r="N13" s="103"/>
      <c r="O13" s="231"/>
      <c r="P13" s="231"/>
      <c r="Q13" s="232"/>
      <c r="R13" s="223"/>
      <c r="S13" s="224"/>
      <c r="T13" s="225"/>
      <c r="U13" s="223"/>
      <c r="V13" s="224"/>
      <c r="W13" s="224"/>
      <c r="X13" s="224"/>
      <c r="Y13" s="225"/>
      <c r="Z13" s="21"/>
      <c r="AA13" s="21"/>
      <c r="AB13" s="21"/>
      <c r="AC13" s="21"/>
      <c r="AD13" s="21"/>
      <c r="AE13" s="21"/>
      <c r="AF13" s="21"/>
      <c r="AG13" s="21"/>
      <c r="AH13" s="21"/>
      <c r="AI13" s="21"/>
      <c r="AJ13" s="21"/>
      <c r="AK13" s="21"/>
      <c r="AL13" s="21"/>
      <c r="AM13" s="21"/>
      <c r="AN13" s="21"/>
      <c r="AO13" s="21"/>
      <c r="AP13" s="21"/>
      <c r="AQ13" s="43"/>
    </row>
    <row r="14" spans="1:58" ht="18.75" customHeight="1" x14ac:dyDescent="0.4">
      <c r="B14" s="191" t="s">
        <v>20</v>
      </c>
      <c r="C14" s="192">
        <v>44409</v>
      </c>
      <c r="D14" s="192"/>
      <c r="E14" s="192"/>
      <c r="F14" s="104">
        <v>31</v>
      </c>
      <c r="G14" s="105"/>
      <c r="H14" s="193">
        <v>5401</v>
      </c>
      <c r="I14" s="194"/>
      <c r="J14" s="195">
        <v>5238.97</v>
      </c>
      <c r="K14" s="196"/>
      <c r="L14" s="199">
        <v>168.99903225806452</v>
      </c>
      <c r="M14" s="200"/>
      <c r="N14" s="200"/>
      <c r="O14" s="203">
        <v>28.166505376344087</v>
      </c>
      <c r="P14" s="203"/>
      <c r="Q14" s="204"/>
      <c r="R14" s="205">
        <v>3.8</v>
      </c>
      <c r="S14" s="206"/>
      <c r="T14" s="207" t="s">
        <v>4459</v>
      </c>
      <c r="U14" s="187" t="s">
        <v>4482</v>
      </c>
      <c r="V14" s="188"/>
      <c r="W14" s="188"/>
      <c r="X14" s="188"/>
      <c r="Y14" s="189"/>
      <c r="Z14" s="21"/>
      <c r="AA14" s="21"/>
      <c r="AB14" s="21"/>
      <c r="AC14" s="21"/>
      <c r="AD14" s="21"/>
      <c r="AE14" s="21"/>
      <c r="AF14" s="21"/>
      <c r="AG14" s="21"/>
      <c r="AH14" s="21"/>
      <c r="AI14" s="21"/>
      <c r="AJ14" s="21"/>
      <c r="AK14" s="21"/>
      <c r="AL14" s="21"/>
      <c r="AM14" s="21"/>
      <c r="AN14" s="21"/>
      <c r="AO14" s="21"/>
      <c r="AP14" s="21"/>
      <c r="AQ14" s="43"/>
    </row>
    <row r="15" spans="1:58" ht="18.75" customHeight="1" x14ac:dyDescent="0.4">
      <c r="B15" s="191"/>
      <c r="C15" s="192"/>
      <c r="D15" s="192"/>
      <c r="E15" s="192"/>
      <c r="F15" s="104"/>
      <c r="G15" s="105"/>
      <c r="H15" s="193"/>
      <c r="I15" s="194"/>
      <c r="J15" s="197"/>
      <c r="K15" s="198"/>
      <c r="L15" s="201"/>
      <c r="M15" s="202"/>
      <c r="N15" s="202"/>
      <c r="O15" s="203"/>
      <c r="P15" s="203"/>
      <c r="Q15" s="204"/>
      <c r="R15" s="205"/>
      <c r="S15" s="206"/>
      <c r="T15" s="207"/>
      <c r="U15" s="190"/>
      <c r="V15" s="188"/>
      <c r="W15" s="188"/>
      <c r="X15" s="188"/>
      <c r="Y15" s="189"/>
      <c r="Z15" s="21"/>
      <c r="AA15" s="43"/>
      <c r="AB15" s="43"/>
      <c r="AC15" s="43"/>
      <c r="AD15" s="43"/>
      <c r="AE15" s="43"/>
      <c r="AF15" s="43"/>
      <c r="AG15" s="43"/>
      <c r="AH15" s="43"/>
      <c r="AI15" s="43"/>
      <c r="AJ15" s="43"/>
      <c r="AK15" s="43"/>
      <c r="AL15" s="43"/>
      <c r="AM15" s="43"/>
      <c r="AN15" s="43"/>
      <c r="AO15" s="43"/>
      <c r="AP15" s="43"/>
      <c r="AQ15" s="21"/>
      <c r="AR15" s="21"/>
      <c r="AS15" s="21"/>
      <c r="AT15" s="21"/>
      <c r="AU15" s="21"/>
      <c r="AV15" s="21"/>
      <c r="AW15" s="21"/>
      <c r="AX15" s="21"/>
      <c r="AY15" s="21"/>
      <c r="AZ15" s="21"/>
      <c r="BA15" s="21"/>
      <c r="BB15" s="21"/>
      <c r="BC15" s="21"/>
      <c r="BD15" s="21"/>
      <c r="BE15" s="21"/>
      <c r="BF15" s="21"/>
    </row>
    <row r="16" spans="1:58" s="16" customFormat="1" ht="21" customHeight="1" x14ac:dyDescent="0.4">
      <c r="A16" s="21" t="str">
        <f>IF($AD$9=0,B16,
IF($AK$8="旧ルール",$G$10&amp;"(旧)"&amp;$AN$8&amp;B16,$G$10&amp;$AN$8&amp;B16))</f>
        <v>1</v>
      </c>
      <c r="B16" s="16">
        <v>1</v>
      </c>
      <c r="C16" s="170">
        <v>44805</v>
      </c>
      <c r="D16" s="171"/>
      <c r="E16" s="172"/>
      <c r="F16" s="173">
        <v>30</v>
      </c>
      <c r="G16" s="174"/>
      <c r="H16" s="185">
        <v>6189</v>
      </c>
      <c r="I16" s="186"/>
      <c r="J16" s="177" t="str">
        <f>IFERROR(VLOOKUP($O$11,Sheet5!Z$3:AA$22,2,FALSE)*H16,"")</f>
        <v/>
      </c>
      <c r="K16" s="178"/>
      <c r="L16" s="179" t="str">
        <f>IFERROR(J16/F16,"")</f>
        <v/>
      </c>
      <c r="M16" s="180"/>
      <c r="N16" s="180"/>
      <c r="O16" s="181" t="str">
        <f>IFERROR(L16/6,"")</f>
        <v/>
      </c>
      <c r="P16" s="181"/>
      <c r="Q16" s="182"/>
      <c r="R16" s="166">
        <v>0</v>
      </c>
      <c r="S16" s="167"/>
      <c r="T16" s="78" t="s">
        <v>4459</v>
      </c>
      <c r="U16" s="168" t="str">
        <f>IFERROR(ROUNDDOWN(($U$10*R16*O16)*1.1,0),"")</f>
        <v/>
      </c>
      <c r="V16" s="169"/>
      <c r="W16" s="169"/>
      <c r="X16" s="169"/>
      <c r="Y16" s="62" t="s">
        <v>25</v>
      </c>
      <c r="Z16" s="21" t="e">
        <f>+IF(OR(H16=0,O16=0),"",
IF(AF16&gt;0.01,"←比較対象日の実際の発電量の"&amp;AF16*100&amp;"％で計算しています。",""))</f>
        <v>#VALUE!</v>
      </c>
      <c r="AA16" s="43"/>
      <c r="AB16" s="43"/>
      <c r="AC16" s="43"/>
      <c r="AD16" s="43"/>
      <c r="AE16" s="55" t="e">
        <f>+IF(R16="","対象外",
IF(R16-$AO$8&lt;0,"対象外","対象"))</f>
        <v>#VALUE!</v>
      </c>
      <c r="AF16" s="56" t="str">
        <f>IFERROR(VLOOKUP(A16,'8県まとめ'!B:N,13,0),"")</f>
        <v/>
      </c>
      <c r="AG16" s="57" t="str">
        <f>IF(U16="","",R16)</f>
        <v/>
      </c>
      <c r="AH16" s="43"/>
      <c r="AI16" s="43"/>
      <c r="AJ16" s="43"/>
      <c r="AK16" s="43"/>
      <c r="AL16" s="43"/>
      <c r="AM16" s="43"/>
      <c r="AN16" s="43"/>
      <c r="AO16" s="43"/>
      <c r="AP16" s="43"/>
      <c r="AQ16" s="21"/>
      <c r="AR16" s="21"/>
      <c r="AS16" s="21"/>
      <c r="AT16" s="21"/>
      <c r="AU16" s="21"/>
      <c r="AV16" s="21"/>
      <c r="AW16" s="21"/>
      <c r="AX16" s="21"/>
      <c r="AY16" s="21"/>
      <c r="AZ16" s="21"/>
      <c r="BA16" s="21"/>
      <c r="BB16" s="21"/>
      <c r="BC16" s="21"/>
      <c r="BD16" s="21"/>
      <c r="BE16" s="21"/>
      <c r="BF16" s="21"/>
    </row>
    <row r="17" spans="1:58" s="16" customFormat="1" ht="21" customHeight="1" x14ac:dyDescent="0.4">
      <c r="A17" s="21" t="str">
        <f t="shared" ref="A17:A19" si="0">IF($AD$9=0,B17,
IF($AK$8="旧ルール",$G$10&amp;"(旧)"&amp;$AN$8&amp;B17,$G$10&amp;$AN$8&amp;B17))</f>
        <v>2</v>
      </c>
      <c r="B17" s="16">
        <v>2</v>
      </c>
      <c r="C17" s="170">
        <v>44835</v>
      </c>
      <c r="D17" s="171"/>
      <c r="E17" s="172"/>
      <c r="F17" s="173">
        <v>31</v>
      </c>
      <c r="G17" s="174"/>
      <c r="H17" s="185">
        <v>5490</v>
      </c>
      <c r="I17" s="186"/>
      <c r="J17" s="177" t="str">
        <f>IFERROR(VLOOKUP($O$11,Sheet5!Z$3:AA$22,2,FALSE)*H17,"")</f>
        <v/>
      </c>
      <c r="K17" s="178"/>
      <c r="L17" s="179" t="str">
        <f t="shared" ref="L17:L27" si="1">IFERROR(J17/F17,"")</f>
        <v/>
      </c>
      <c r="M17" s="180"/>
      <c r="N17" s="180"/>
      <c r="O17" s="181" t="str">
        <f t="shared" ref="O17:O27" si="2">IFERROR(L17/6,"")</f>
        <v/>
      </c>
      <c r="P17" s="181"/>
      <c r="Q17" s="182"/>
      <c r="R17" s="166">
        <v>0</v>
      </c>
      <c r="S17" s="167"/>
      <c r="T17" s="78" t="s">
        <v>4459</v>
      </c>
      <c r="U17" s="168" t="str">
        <f t="shared" ref="U17:U27" si="3">IFERROR(ROUNDDOWN(($U$10*R17*O17)*1.1,0),"")</f>
        <v/>
      </c>
      <c r="V17" s="169"/>
      <c r="W17" s="169"/>
      <c r="X17" s="169"/>
      <c r="Y17" s="62" t="s">
        <v>25</v>
      </c>
      <c r="Z17" s="21" t="e">
        <f t="shared" ref="Z17:Z24" si="4">+IF(OR(H17=0,O17=0),"",
IF(AF17&gt;0.01,"←比較対象日の実際の発電量の"&amp;AF17*100&amp;"％で計算しています。",""))</f>
        <v>#VALUE!</v>
      </c>
      <c r="AA17" s="43"/>
      <c r="AB17" s="43"/>
      <c r="AC17" s="43"/>
      <c r="AD17" s="43"/>
      <c r="AE17" s="55" t="e">
        <f t="shared" ref="AE17:AE24" si="5">+IF(C17="","対象外",
IF(C17-$AO$8&lt;0,"対象外","対象"))</f>
        <v>#VALUE!</v>
      </c>
      <c r="AF17" s="56" t="str">
        <f>IFERROR(VLOOKUP(A17,'8県まとめ'!B:N,13,0),"")</f>
        <v/>
      </c>
      <c r="AG17" s="57" t="str">
        <f>IF(U17="","",R17)</f>
        <v/>
      </c>
      <c r="AH17" s="43"/>
      <c r="AI17" s="43"/>
      <c r="AJ17" s="43"/>
      <c r="AK17" s="43"/>
      <c r="AL17" s="43"/>
      <c r="AM17" s="43"/>
      <c r="AN17" s="43"/>
      <c r="AO17" s="43"/>
      <c r="AP17" s="43"/>
      <c r="AQ17" s="21"/>
      <c r="AR17" s="21"/>
      <c r="AS17" s="21"/>
      <c r="AT17" s="21"/>
      <c r="AU17" s="21"/>
      <c r="AV17" s="21"/>
      <c r="AW17" s="21"/>
      <c r="AX17" s="21"/>
      <c r="AY17" s="21"/>
      <c r="AZ17" s="21"/>
      <c r="BA17" s="21"/>
      <c r="BB17" s="21"/>
      <c r="BC17" s="21"/>
      <c r="BD17" s="21"/>
      <c r="BE17" s="21"/>
      <c r="BF17" s="21"/>
    </row>
    <row r="18" spans="1:58" s="16" customFormat="1" ht="21" customHeight="1" x14ac:dyDescent="0.4">
      <c r="A18" s="21" t="str">
        <f t="shared" si="0"/>
        <v>3</v>
      </c>
      <c r="B18" s="16">
        <v>3</v>
      </c>
      <c r="C18" s="170">
        <v>44866</v>
      </c>
      <c r="D18" s="171"/>
      <c r="E18" s="172"/>
      <c r="F18" s="173">
        <v>30</v>
      </c>
      <c r="G18" s="174"/>
      <c r="H18" s="185">
        <v>4145</v>
      </c>
      <c r="I18" s="186"/>
      <c r="J18" s="177" t="str">
        <f>IFERROR(VLOOKUP($O$11,Sheet5!Z$3:AA$22,2,FALSE)*H18,"")</f>
        <v/>
      </c>
      <c r="K18" s="178"/>
      <c r="L18" s="179" t="str">
        <f t="shared" si="1"/>
        <v/>
      </c>
      <c r="M18" s="180"/>
      <c r="N18" s="180"/>
      <c r="O18" s="181" t="str">
        <f t="shared" si="2"/>
        <v/>
      </c>
      <c r="P18" s="181"/>
      <c r="Q18" s="182"/>
      <c r="R18" s="166">
        <v>0</v>
      </c>
      <c r="S18" s="167"/>
      <c r="T18" s="78" t="s">
        <v>4459</v>
      </c>
      <c r="U18" s="168" t="str">
        <f t="shared" si="3"/>
        <v/>
      </c>
      <c r="V18" s="169"/>
      <c r="W18" s="169"/>
      <c r="X18" s="169"/>
      <c r="Y18" s="62" t="s">
        <v>25</v>
      </c>
      <c r="Z18" s="21" t="e">
        <f t="shared" si="4"/>
        <v>#VALUE!</v>
      </c>
      <c r="AA18" s="43"/>
      <c r="AB18" s="43"/>
      <c r="AC18" s="43"/>
      <c r="AD18" s="43"/>
      <c r="AE18" s="55" t="e">
        <f t="shared" si="5"/>
        <v>#VALUE!</v>
      </c>
      <c r="AF18" s="56" t="str">
        <f>IFERROR(VLOOKUP(A18,'8県まとめ'!B:N,13,0),"")</f>
        <v/>
      </c>
      <c r="AG18" s="57" t="str">
        <f>IF(U18="","",R18)</f>
        <v/>
      </c>
      <c r="AH18" s="43"/>
      <c r="AI18" s="43"/>
      <c r="AJ18" s="43"/>
      <c r="AK18" s="43"/>
      <c r="AL18" s="43"/>
      <c r="AM18" s="43"/>
      <c r="AN18" s="43"/>
      <c r="AO18" s="43"/>
      <c r="AP18" s="43"/>
      <c r="AQ18" s="21"/>
      <c r="AR18" s="21"/>
      <c r="AS18" s="21"/>
      <c r="AT18" s="21"/>
      <c r="AU18" s="21"/>
      <c r="AV18" s="21"/>
      <c r="AW18" s="21"/>
      <c r="AX18" s="21"/>
      <c r="AY18" s="21"/>
      <c r="AZ18" s="21"/>
      <c r="BA18" s="21"/>
      <c r="BB18" s="21"/>
      <c r="BC18" s="21"/>
      <c r="BD18" s="21"/>
      <c r="BE18" s="21"/>
      <c r="BF18" s="21"/>
    </row>
    <row r="19" spans="1:58" s="16" customFormat="1" ht="21" customHeight="1" x14ac:dyDescent="0.4">
      <c r="A19" s="21" t="str">
        <f t="shared" si="0"/>
        <v>4</v>
      </c>
      <c r="B19" s="16">
        <v>4</v>
      </c>
      <c r="C19" s="170">
        <v>44896</v>
      </c>
      <c r="D19" s="171"/>
      <c r="E19" s="172"/>
      <c r="F19" s="173">
        <v>31</v>
      </c>
      <c r="G19" s="174"/>
      <c r="H19" s="185">
        <v>4072</v>
      </c>
      <c r="I19" s="186"/>
      <c r="J19" s="177" t="str">
        <f>IFERROR(VLOOKUP($O$11,Sheet5!Z$3:AA$22,2,FALSE)*H19,"")</f>
        <v/>
      </c>
      <c r="K19" s="178"/>
      <c r="L19" s="179" t="str">
        <f t="shared" si="1"/>
        <v/>
      </c>
      <c r="M19" s="180"/>
      <c r="N19" s="180"/>
      <c r="O19" s="181" t="str">
        <f t="shared" si="2"/>
        <v/>
      </c>
      <c r="P19" s="181"/>
      <c r="Q19" s="182"/>
      <c r="R19" s="166">
        <v>0</v>
      </c>
      <c r="S19" s="167"/>
      <c r="T19" s="78" t="s">
        <v>4459</v>
      </c>
      <c r="U19" s="168" t="str">
        <f t="shared" si="3"/>
        <v/>
      </c>
      <c r="V19" s="169"/>
      <c r="W19" s="169"/>
      <c r="X19" s="169"/>
      <c r="Y19" s="62" t="s">
        <v>25</v>
      </c>
      <c r="Z19" s="21" t="e">
        <f t="shared" si="4"/>
        <v>#VALUE!</v>
      </c>
      <c r="AA19" s="43"/>
      <c r="AB19" s="43"/>
      <c r="AC19" s="43"/>
      <c r="AD19" s="43"/>
      <c r="AE19" s="55" t="e">
        <f t="shared" si="5"/>
        <v>#VALUE!</v>
      </c>
      <c r="AF19" s="56" t="str">
        <f>IFERROR(VLOOKUP(A19,'8県まとめ'!B:N,13,0),"")</f>
        <v/>
      </c>
      <c r="AG19" s="57" t="str">
        <f t="shared" ref="AG19:AG24" si="6">IF(U19="","",R19)</f>
        <v/>
      </c>
      <c r="AH19" s="43"/>
      <c r="AI19" s="43"/>
      <c r="AJ19" s="43"/>
      <c r="AK19" s="43"/>
      <c r="AL19" s="43"/>
      <c r="AM19" s="43"/>
      <c r="AN19" s="43"/>
      <c r="AO19" s="43"/>
      <c r="AP19" s="43"/>
      <c r="AQ19" s="21"/>
      <c r="AR19" s="21"/>
      <c r="AS19" s="21"/>
      <c r="AT19" s="21"/>
      <c r="AU19" s="21"/>
      <c r="AV19" s="21"/>
      <c r="AW19" s="21"/>
      <c r="AX19" s="21"/>
      <c r="AY19" s="21"/>
      <c r="AZ19" s="21"/>
      <c r="BA19" s="21"/>
      <c r="BB19" s="21"/>
      <c r="BC19" s="21"/>
      <c r="BD19" s="21"/>
      <c r="BE19" s="21"/>
      <c r="BF19" s="21"/>
    </row>
    <row r="20" spans="1:58" s="16" customFormat="1" ht="21" customHeight="1" x14ac:dyDescent="0.4">
      <c r="A20" s="21" t="str">
        <f t="shared" ref="A20:A24" si="7">IF($AD$9=0,B20,
IF($AK$8="旧ルール",$G$10&amp;"(旧)"&amp;$AN$8&amp;B20,$G$10&amp;$AN$8&amp;B20))</f>
        <v>5</v>
      </c>
      <c r="B20" s="16">
        <v>5</v>
      </c>
      <c r="C20" s="170">
        <v>44927</v>
      </c>
      <c r="D20" s="171"/>
      <c r="E20" s="172"/>
      <c r="F20" s="173">
        <v>31</v>
      </c>
      <c r="G20" s="174"/>
      <c r="H20" s="185">
        <v>4200</v>
      </c>
      <c r="I20" s="186"/>
      <c r="J20" s="177" t="str">
        <f>IFERROR(VLOOKUP($O$11,Sheet5!Z$3:AA$22,2,FALSE)*H20,"")</f>
        <v/>
      </c>
      <c r="K20" s="178"/>
      <c r="L20" s="179" t="str">
        <f t="shared" si="1"/>
        <v/>
      </c>
      <c r="M20" s="180"/>
      <c r="N20" s="180"/>
      <c r="O20" s="181" t="str">
        <f t="shared" si="2"/>
        <v/>
      </c>
      <c r="P20" s="181"/>
      <c r="Q20" s="182"/>
      <c r="R20" s="166">
        <v>0</v>
      </c>
      <c r="S20" s="167"/>
      <c r="T20" s="78" t="s">
        <v>4459</v>
      </c>
      <c r="U20" s="168" t="str">
        <f t="shared" si="3"/>
        <v/>
      </c>
      <c r="V20" s="169"/>
      <c r="W20" s="169"/>
      <c r="X20" s="169"/>
      <c r="Y20" s="62" t="s">
        <v>25</v>
      </c>
      <c r="Z20" s="21" t="e">
        <f t="shared" si="4"/>
        <v>#VALUE!</v>
      </c>
      <c r="AA20" s="43"/>
      <c r="AB20" s="43"/>
      <c r="AC20" s="43"/>
      <c r="AD20" s="43"/>
      <c r="AE20" s="55" t="e">
        <f t="shared" si="5"/>
        <v>#VALUE!</v>
      </c>
      <c r="AF20" s="56" t="str">
        <f>IFERROR(VLOOKUP(A20,'8県まとめ'!B:N,13,0),"")</f>
        <v/>
      </c>
      <c r="AG20" s="57" t="str">
        <f t="shared" si="6"/>
        <v/>
      </c>
      <c r="AH20" s="43"/>
      <c r="AI20" s="43"/>
      <c r="AJ20" s="43"/>
      <c r="AK20" s="43"/>
      <c r="AL20" s="43"/>
      <c r="AM20" s="43"/>
      <c r="AN20" s="43"/>
      <c r="AO20" s="43"/>
      <c r="AP20" s="43"/>
      <c r="AQ20" s="21"/>
      <c r="AR20" s="21"/>
      <c r="AS20" s="21"/>
      <c r="AT20" s="21"/>
      <c r="AU20" s="21"/>
      <c r="AV20" s="21"/>
      <c r="AW20" s="21"/>
      <c r="AX20" s="21"/>
      <c r="AY20" s="21"/>
      <c r="AZ20" s="21"/>
      <c r="BA20" s="21"/>
      <c r="BB20" s="21"/>
      <c r="BC20" s="21"/>
      <c r="BD20" s="21"/>
      <c r="BE20" s="21"/>
      <c r="BF20" s="21"/>
    </row>
    <row r="21" spans="1:58" s="16" customFormat="1" ht="21" customHeight="1" x14ac:dyDescent="0.4">
      <c r="A21" s="21" t="str">
        <f t="shared" si="7"/>
        <v>6</v>
      </c>
      <c r="B21" s="16">
        <v>6</v>
      </c>
      <c r="C21" s="170">
        <v>44958</v>
      </c>
      <c r="D21" s="171"/>
      <c r="E21" s="172"/>
      <c r="F21" s="173">
        <v>28</v>
      </c>
      <c r="G21" s="174"/>
      <c r="H21" s="185">
        <v>4702</v>
      </c>
      <c r="I21" s="186"/>
      <c r="J21" s="177" t="str">
        <f>IFERROR(VLOOKUP($O$11,Sheet5!Z$3:AA$22,2,FALSE)*H21,"")</f>
        <v/>
      </c>
      <c r="K21" s="178"/>
      <c r="L21" s="179" t="str">
        <f t="shared" si="1"/>
        <v/>
      </c>
      <c r="M21" s="180"/>
      <c r="N21" s="180"/>
      <c r="O21" s="181" t="str">
        <f t="shared" si="2"/>
        <v/>
      </c>
      <c r="P21" s="181"/>
      <c r="Q21" s="182"/>
      <c r="R21" s="166">
        <v>0</v>
      </c>
      <c r="S21" s="167"/>
      <c r="T21" s="78" t="s">
        <v>4459</v>
      </c>
      <c r="U21" s="168" t="str">
        <f t="shared" si="3"/>
        <v/>
      </c>
      <c r="V21" s="169"/>
      <c r="W21" s="169"/>
      <c r="X21" s="169"/>
      <c r="Y21" s="62" t="s">
        <v>25</v>
      </c>
      <c r="Z21" s="21" t="e">
        <f t="shared" si="4"/>
        <v>#VALUE!</v>
      </c>
      <c r="AA21" s="43"/>
      <c r="AB21" s="43"/>
      <c r="AC21" s="43"/>
      <c r="AD21" s="43"/>
      <c r="AE21" s="55" t="e">
        <f t="shared" si="5"/>
        <v>#VALUE!</v>
      </c>
      <c r="AF21" s="56" t="str">
        <f>IFERROR(VLOOKUP(A21,'8県まとめ'!B:N,13,0),"")</f>
        <v/>
      </c>
      <c r="AG21" s="57" t="str">
        <f>IF(U21="","",R21)</f>
        <v/>
      </c>
      <c r="AH21" s="43"/>
      <c r="AI21" s="43"/>
      <c r="AJ21" s="43"/>
      <c r="AK21" s="43"/>
      <c r="AL21" s="43"/>
      <c r="AM21" s="43"/>
      <c r="AN21" s="43"/>
      <c r="AO21" s="43"/>
      <c r="AP21" s="43"/>
      <c r="AQ21" s="21"/>
      <c r="AR21" s="21"/>
      <c r="AS21" s="21"/>
      <c r="AT21" s="21"/>
      <c r="AU21" s="21"/>
      <c r="AV21" s="21"/>
      <c r="AW21" s="21"/>
      <c r="AX21" s="21"/>
      <c r="AY21" s="21"/>
      <c r="AZ21" s="21"/>
      <c r="BA21" s="21"/>
      <c r="BB21" s="21"/>
      <c r="BC21" s="21"/>
      <c r="BD21" s="21"/>
      <c r="BE21" s="21"/>
      <c r="BF21" s="21"/>
    </row>
    <row r="22" spans="1:58" s="16" customFormat="1" ht="21" customHeight="1" x14ac:dyDescent="0.4">
      <c r="A22" s="21" t="str">
        <f t="shared" si="7"/>
        <v>7</v>
      </c>
      <c r="B22" s="16">
        <v>7</v>
      </c>
      <c r="C22" s="170">
        <v>44986</v>
      </c>
      <c r="D22" s="171"/>
      <c r="E22" s="172"/>
      <c r="F22" s="173">
        <v>31</v>
      </c>
      <c r="G22" s="174"/>
      <c r="H22" s="185">
        <v>6093</v>
      </c>
      <c r="I22" s="186"/>
      <c r="J22" s="177" t="str">
        <f>IFERROR(VLOOKUP($O$11,Sheet5!Z$3:AA$22,2,FALSE)*H22,"")</f>
        <v/>
      </c>
      <c r="K22" s="178"/>
      <c r="L22" s="179" t="str">
        <f t="shared" si="1"/>
        <v/>
      </c>
      <c r="M22" s="180"/>
      <c r="N22" s="180"/>
      <c r="O22" s="181" t="str">
        <f t="shared" si="2"/>
        <v/>
      </c>
      <c r="P22" s="181"/>
      <c r="Q22" s="182"/>
      <c r="R22" s="166">
        <v>0.5</v>
      </c>
      <c r="S22" s="167"/>
      <c r="T22" s="78" t="s">
        <v>4459</v>
      </c>
      <c r="U22" s="168" t="str">
        <f t="shared" si="3"/>
        <v/>
      </c>
      <c r="V22" s="169"/>
      <c r="W22" s="169"/>
      <c r="X22" s="169"/>
      <c r="Y22" s="62" t="s">
        <v>25</v>
      </c>
      <c r="Z22" s="21" t="e">
        <f t="shared" si="4"/>
        <v>#VALUE!</v>
      </c>
      <c r="AA22" s="43"/>
      <c r="AB22" s="43"/>
      <c r="AC22" s="43"/>
      <c r="AD22" s="43"/>
      <c r="AE22" s="55" t="e">
        <f t="shared" si="5"/>
        <v>#VALUE!</v>
      </c>
      <c r="AF22" s="56" t="str">
        <f>IFERROR(VLOOKUP(A22,'8県まとめ'!B:N,13,0),"")</f>
        <v/>
      </c>
      <c r="AG22" s="57" t="str">
        <f t="shared" si="6"/>
        <v/>
      </c>
      <c r="AH22" s="43"/>
      <c r="AI22" s="43"/>
      <c r="AJ22" s="43"/>
      <c r="AK22" s="43"/>
      <c r="AL22" s="43"/>
      <c r="AM22" s="43"/>
      <c r="AN22" s="43"/>
      <c r="AO22" s="43"/>
      <c r="AP22" s="43"/>
      <c r="AQ22" s="21"/>
      <c r="AR22" s="21"/>
      <c r="AS22" s="21"/>
      <c r="AT22" s="21"/>
      <c r="AU22" s="21"/>
      <c r="AV22" s="21"/>
      <c r="AW22" s="21"/>
      <c r="AX22" s="21"/>
      <c r="AY22" s="21"/>
      <c r="AZ22" s="21"/>
      <c r="BA22" s="21"/>
      <c r="BB22" s="21"/>
      <c r="BC22" s="21"/>
      <c r="BD22" s="21"/>
      <c r="BE22" s="21"/>
      <c r="BF22" s="21"/>
    </row>
    <row r="23" spans="1:58" s="16" customFormat="1" ht="21" customHeight="1" x14ac:dyDescent="0.4">
      <c r="A23" s="21" t="str">
        <f t="shared" si="7"/>
        <v>8</v>
      </c>
      <c r="B23" s="16">
        <v>8</v>
      </c>
      <c r="C23" s="170">
        <v>45017</v>
      </c>
      <c r="D23" s="171"/>
      <c r="E23" s="172"/>
      <c r="F23" s="173">
        <v>30</v>
      </c>
      <c r="G23" s="174"/>
      <c r="H23" s="185">
        <v>7108</v>
      </c>
      <c r="I23" s="186"/>
      <c r="J23" s="177" t="str">
        <f>IFERROR(VLOOKUP($O$11,Sheet5!Z$3:AA$22,2,FALSE)*H23,"")</f>
        <v/>
      </c>
      <c r="K23" s="178"/>
      <c r="L23" s="179" t="str">
        <f t="shared" si="1"/>
        <v/>
      </c>
      <c r="M23" s="180"/>
      <c r="N23" s="180"/>
      <c r="O23" s="181" t="str">
        <f t="shared" si="2"/>
        <v/>
      </c>
      <c r="P23" s="181"/>
      <c r="Q23" s="182"/>
      <c r="R23" s="166">
        <v>19.5</v>
      </c>
      <c r="S23" s="167"/>
      <c r="T23" s="78" t="s">
        <v>4459</v>
      </c>
      <c r="U23" s="168" t="str">
        <f t="shared" si="3"/>
        <v/>
      </c>
      <c r="V23" s="169"/>
      <c r="W23" s="169"/>
      <c r="X23" s="169"/>
      <c r="Y23" s="62" t="s">
        <v>25</v>
      </c>
      <c r="Z23" s="21" t="e">
        <f t="shared" si="4"/>
        <v>#VALUE!</v>
      </c>
      <c r="AA23" s="43"/>
      <c r="AB23" s="43"/>
      <c r="AC23" s="43"/>
      <c r="AD23" s="43"/>
      <c r="AE23" s="55" t="e">
        <f t="shared" si="5"/>
        <v>#VALUE!</v>
      </c>
      <c r="AF23" s="56" t="str">
        <f>IFERROR(VLOOKUP(A23,'8県まとめ'!B:N,13,0),"")</f>
        <v/>
      </c>
      <c r="AG23" s="57" t="str">
        <f t="shared" si="6"/>
        <v/>
      </c>
      <c r="AH23" s="43"/>
      <c r="AI23" s="43"/>
      <c r="AJ23" s="43"/>
      <c r="AK23" s="43"/>
      <c r="AL23" s="43"/>
      <c r="AM23" s="43"/>
      <c r="AN23" s="43"/>
      <c r="AO23" s="43"/>
      <c r="AP23" s="43"/>
      <c r="AQ23" s="21"/>
      <c r="AR23" s="21"/>
      <c r="AS23" s="21"/>
      <c r="AT23" s="21"/>
      <c r="AU23" s="21"/>
      <c r="AV23" s="21"/>
      <c r="AW23" s="21"/>
      <c r="AX23" s="21"/>
      <c r="AY23" s="21"/>
      <c r="AZ23" s="21"/>
      <c r="BA23" s="21"/>
      <c r="BB23" s="21"/>
      <c r="BC23" s="21"/>
      <c r="BD23" s="21"/>
      <c r="BE23" s="21"/>
      <c r="BF23" s="21"/>
    </row>
    <row r="24" spans="1:58" s="16" customFormat="1" ht="21" customHeight="1" x14ac:dyDescent="0.4">
      <c r="A24" s="21" t="str">
        <f t="shared" si="7"/>
        <v>9</v>
      </c>
      <c r="B24" s="16">
        <v>9</v>
      </c>
      <c r="C24" s="170">
        <v>45047</v>
      </c>
      <c r="D24" s="171"/>
      <c r="E24" s="172"/>
      <c r="F24" s="173">
        <v>31</v>
      </c>
      <c r="G24" s="174"/>
      <c r="H24" s="185">
        <v>7934</v>
      </c>
      <c r="I24" s="186"/>
      <c r="J24" s="177" t="str">
        <f>IFERROR(VLOOKUP($O$11,Sheet5!Z$3:AA$22,2,FALSE)*H24,"")</f>
        <v/>
      </c>
      <c r="K24" s="178"/>
      <c r="L24" s="179" t="str">
        <f t="shared" si="1"/>
        <v/>
      </c>
      <c r="M24" s="180"/>
      <c r="N24" s="180"/>
      <c r="O24" s="181" t="str">
        <f t="shared" si="2"/>
        <v/>
      </c>
      <c r="P24" s="181"/>
      <c r="Q24" s="182"/>
      <c r="R24" s="166">
        <v>11</v>
      </c>
      <c r="S24" s="167"/>
      <c r="T24" s="78" t="s">
        <v>4459</v>
      </c>
      <c r="U24" s="168" t="str">
        <f t="shared" si="3"/>
        <v/>
      </c>
      <c r="V24" s="169"/>
      <c r="W24" s="169"/>
      <c r="X24" s="169"/>
      <c r="Y24" s="62" t="s">
        <v>25</v>
      </c>
      <c r="Z24" s="21" t="e">
        <f t="shared" si="4"/>
        <v>#VALUE!</v>
      </c>
      <c r="AA24" s="43"/>
      <c r="AB24" s="43"/>
      <c r="AC24" s="43"/>
      <c r="AD24" s="43"/>
      <c r="AE24" s="55" t="e">
        <f t="shared" si="5"/>
        <v>#VALUE!</v>
      </c>
      <c r="AF24" s="56" t="str">
        <f>IFERROR(VLOOKUP(A24,'8県まとめ'!B:N,13,0),"")</f>
        <v/>
      </c>
      <c r="AG24" s="57" t="str">
        <f t="shared" si="6"/>
        <v/>
      </c>
      <c r="AH24" s="43"/>
      <c r="AI24" s="43"/>
      <c r="AJ24" s="43"/>
      <c r="AK24" s="43"/>
      <c r="AL24" s="43"/>
      <c r="AM24" s="43"/>
      <c r="AN24" s="43"/>
      <c r="AO24" s="43"/>
      <c r="AP24" s="43"/>
      <c r="AQ24" s="21"/>
      <c r="AR24" s="21"/>
      <c r="AS24" s="21"/>
      <c r="AT24" s="21"/>
      <c r="AU24" s="21"/>
      <c r="AV24" s="21"/>
      <c r="AW24" s="21"/>
      <c r="AX24" s="21"/>
      <c r="AY24" s="21"/>
      <c r="AZ24" s="21"/>
      <c r="BA24" s="21"/>
      <c r="BB24" s="21"/>
      <c r="BC24" s="21"/>
      <c r="BD24" s="21"/>
      <c r="BE24" s="21"/>
      <c r="BF24" s="21"/>
    </row>
    <row r="25" spans="1:58" s="16" customFormat="1" ht="21" customHeight="1" x14ac:dyDescent="0.4">
      <c r="A25" s="21" t="str">
        <f t="shared" ref="A25:A27" si="8">IF($AD$9=0,B25,
IF($AK$8="旧ルール",$G$10&amp;"(旧)"&amp;$AN$8&amp;B25,$G$10&amp;$AN$8&amp;B25))</f>
        <v>10</v>
      </c>
      <c r="B25" s="16">
        <v>10</v>
      </c>
      <c r="C25" s="170">
        <v>45078</v>
      </c>
      <c r="D25" s="171"/>
      <c r="E25" s="172"/>
      <c r="F25" s="173">
        <v>30</v>
      </c>
      <c r="G25" s="174"/>
      <c r="H25" s="185">
        <v>6690</v>
      </c>
      <c r="I25" s="186"/>
      <c r="J25" s="177" t="str">
        <f>IFERROR(VLOOKUP($O$11,Sheet5!Z$3:AA$22,2,FALSE)*H25,"")</f>
        <v/>
      </c>
      <c r="K25" s="178"/>
      <c r="L25" s="179" t="str">
        <f t="shared" si="1"/>
        <v/>
      </c>
      <c r="M25" s="180"/>
      <c r="N25" s="180"/>
      <c r="O25" s="181" t="str">
        <f t="shared" si="2"/>
        <v/>
      </c>
      <c r="P25" s="181"/>
      <c r="Q25" s="182"/>
      <c r="R25" s="166">
        <v>9</v>
      </c>
      <c r="S25" s="167"/>
      <c r="T25" s="78" t="s">
        <v>4459</v>
      </c>
      <c r="U25" s="168" t="str">
        <f t="shared" si="3"/>
        <v/>
      </c>
      <c r="V25" s="169"/>
      <c r="W25" s="169"/>
      <c r="X25" s="169"/>
      <c r="Y25" s="62" t="s">
        <v>25</v>
      </c>
      <c r="Z25" s="21" t="e">
        <f t="shared" ref="Z25:Z27" si="9">+IF(OR(H25=0,O25=0),"",
IF(AF25&gt;0.01,"←比較対象日の実際の発電量の"&amp;AF25*100&amp;"％で計算しています。",""))</f>
        <v>#VALUE!</v>
      </c>
      <c r="AA25" s="43"/>
      <c r="AB25" s="43"/>
      <c r="AC25" s="43"/>
      <c r="AD25" s="43"/>
      <c r="AE25" s="55" t="e">
        <f t="shared" ref="AE25:AE27" si="10">+IF(C25="","対象外",
IF(C25-$AO$8&lt;0,"対象外","対象"))</f>
        <v>#VALUE!</v>
      </c>
      <c r="AF25" s="56" t="str">
        <f>IFERROR(VLOOKUP(A25,'8県まとめ'!B:N,13,0),"")</f>
        <v/>
      </c>
      <c r="AG25" s="57" t="str">
        <f t="shared" ref="AG25:AG27" si="11">IF(U25="","",R25)</f>
        <v/>
      </c>
      <c r="AH25" s="43"/>
      <c r="AI25" s="43"/>
      <c r="AJ25" s="43"/>
      <c r="AK25" s="43"/>
      <c r="AL25" s="43"/>
      <c r="AM25" s="43"/>
      <c r="AN25" s="43"/>
      <c r="AO25" s="43"/>
      <c r="AP25" s="43"/>
      <c r="AQ25" s="21"/>
      <c r="AR25" s="21"/>
      <c r="AS25" s="21"/>
      <c r="AT25" s="21"/>
      <c r="AU25" s="21"/>
      <c r="AV25" s="21"/>
      <c r="AW25" s="21"/>
      <c r="AX25" s="21"/>
      <c r="AY25" s="21"/>
      <c r="AZ25" s="21"/>
      <c r="BA25" s="21"/>
      <c r="BB25" s="21"/>
      <c r="BC25" s="21"/>
      <c r="BD25" s="21"/>
      <c r="BE25" s="21"/>
      <c r="BF25" s="21"/>
    </row>
    <row r="26" spans="1:58" s="16" customFormat="1" ht="21" customHeight="1" x14ac:dyDescent="0.4">
      <c r="A26" s="21" t="str">
        <f t="shared" si="8"/>
        <v>11</v>
      </c>
      <c r="B26" s="16">
        <v>11</v>
      </c>
      <c r="C26" s="170">
        <v>45108</v>
      </c>
      <c r="D26" s="171"/>
      <c r="E26" s="172"/>
      <c r="F26" s="173">
        <v>31</v>
      </c>
      <c r="G26" s="174"/>
      <c r="H26" s="185">
        <v>7296</v>
      </c>
      <c r="I26" s="186"/>
      <c r="J26" s="177" t="str">
        <f>IFERROR(VLOOKUP($O$11,Sheet5!Z$3:AA$22,2,FALSE)*H26,"")</f>
        <v/>
      </c>
      <c r="K26" s="178"/>
      <c r="L26" s="179" t="str">
        <f t="shared" si="1"/>
        <v/>
      </c>
      <c r="M26" s="180"/>
      <c r="N26" s="180"/>
      <c r="O26" s="181" t="str">
        <f t="shared" si="2"/>
        <v/>
      </c>
      <c r="P26" s="181"/>
      <c r="Q26" s="182"/>
      <c r="R26" s="166">
        <v>1</v>
      </c>
      <c r="S26" s="167"/>
      <c r="T26" s="78" t="s">
        <v>4459</v>
      </c>
      <c r="U26" s="168" t="str">
        <f t="shared" si="3"/>
        <v/>
      </c>
      <c r="V26" s="169"/>
      <c r="W26" s="169"/>
      <c r="X26" s="169"/>
      <c r="Y26" s="62" t="s">
        <v>25</v>
      </c>
      <c r="Z26" s="21" t="e">
        <f t="shared" si="9"/>
        <v>#VALUE!</v>
      </c>
      <c r="AA26" s="43"/>
      <c r="AB26" s="43"/>
      <c r="AC26" s="43"/>
      <c r="AD26" s="43"/>
      <c r="AE26" s="55" t="e">
        <f t="shared" si="10"/>
        <v>#VALUE!</v>
      </c>
      <c r="AF26" s="56" t="str">
        <f>IFERROR(VLOOKUP(A26,'8県まとめ'!B:N,13,0),"")</f>
        <v/>
      </c>
      <c r="AG26" s="57" t="str">
        <f t="shared" si="11"/>
        <v/>
      </c>
      <c r="AH26" s="43"/>
      <c r="AI26" s="43"/>
      <c r="AJ26" s="43"/>
      <c r="AK26" s="43"/>
      <c r="AL26" s="43"/>
      <c r="AM26" s="43"/>
      <c r="AN26" s="43"/>
      <c r="AO26" s="43"/>
      <c r="AP26" s="43"/>
      <c r="AQ26" s="21"/>
      <c r="AR26" s="21"/>
      <c r="AS26" s="21"/>
      <c r="AT26" s="21"/>
      <c r="AU26" s="21"/>
      <c r="AV26" s="21"/>
      <c r="AW26" s="21"/>
      <c r="AX26" s="21"/>
      <c r="AY26" s="21"/>
      <c r="AZ26" s="21"/>
      <c r="BA26" s="21"/>
      <c r="BB26" s="21"/>
      <c r="BC26" s="21"/>
      <c r="BD26" s="21"/>
      <c r="BE26" s="21"/>
      <c r="BF26" s="21"/>
    </row>
    <row r="27" spans="1:58" s="16" customFormat="1" ht="21" customHeight="1" thickBot="1" x14ac:dyDescent="0.45">
      <c r="A27" s="21" t="str">
        <f t="shared" si="8"/>
        <v>12</v>
      </c>
      <c r="B27" s="16">
        <v>12</v>
      </c>
      <c r="C27" s="170">
        <v>45139</v>
      </c>
      <c r="D27" s="171"/>
      <c r="E27" s="172"/>
      <c r="F27" s="173">
        <v>31</v>
      </c>
      <c r="G27" s="174"/>
      <c r="H27" s="175">
        <v>7524</v>
      </c>
      <c r="I27" s="176"/>
      <c r="J27" s="177" t="str">
        <f>IFERROR(VLOOKUP($O$11,Sheet5!Z$3:AA$22,2,FALSE)*H27,"")</f>
        <v/>
      </c>
      <c r="K27" s="178"/>
      <c r="L27" s="179" t="str">
        <f t="shared" si="1"/>
        <v/>
      </c>
      <c r="M27" s="180"/>
      <c r="N27" s="180"/>
      <c r="O27" s="181" t="str">
        <f t="shared" si="2"/>
        <v/>
      </c>
      <c r="P27" s="181"/>
      <c r="Q27" s="182"/>
      <c r="R27" s="183">
        <v>0</v>
      </c>
      <c r="S27" s="184"/>
      <c r="T27" s="79" t="s">
        <v>4459</v>
      </c>
      <c r="U27" s="168" t="str">
        <f t="shared" si="3"/>
        <v/>
      </c>
      <c r="V27" s="169"/>
      <c r="W27" s="169"/>
      <c r="X27" s="169"/>
      <c r="Y27" s="62" t="s">
        <v>25</v>
      </c>
      <c r="Z27" s="21" t="e">
        <f t="shared" si="9"/>
        <v>#VALUE!</v>
      </c>
      <c r="AA27" s="43"/>
      <c r="AB27" s="43"/>
      <c r="AC27" s="43"/>
      <c r="AD27" s="43"/>
      <c r="AE27" s="55" t="e">
        <f t="shared" si="10"/>
        <v>#VALUE!</v>
      </c>
      <c r="AF27" s="56" t="str">
        <f>IFERROR(VLOOKUP(A27,'8県まとめ'!B:N,13,0),"")</f>
        <v/>
      </c>
      <c r="AG27" s="57" t="str">
        <f t="shared" si="11"/>
        <v/>
      </c>
      <c r="AH27" s="43"/>
      <c r="AI27" s="43"/>
      <c r="AJ27" s="43"/>
      <c r="AK27" s="43"/>
      <c r="AL27" s="43"/>
      <c r="AM27" s="43"/>
      <c r="AN27" s="43"/>
      <c r="AO27" s="43"/>
      <c r="AP27" s="43"/>
      <c r="AQ27" s="21"/>
      <c r="AR27" s="21"/>
      <c r="AS27" s="21"/>
      <c r="AT27" s="21"/>
      <c r="AU27" s="21"/>
      <c r="AV27" s="21"/>
      <c r="AW27" s="21"/>
      <c r="AX27" s="21"/>
      <c r="AY27" s="21"/>
      <c r="AZ27" s="21"/>
      <c r="BA27" s="21"/>
      <c r="BB27" s="21"/>
      <c r="BC27" s="21"/>
      <c r="BD27" s="21"/>
      <c r="BE27" s="21"/>
      <c r="BF27" s="21"/>
    </row>
    <row r="28" spans="1:58" ht="21" customHeight="1" thickBot="1" x14ac:dyDescent="0.45">
      <c r="C28" s="133" t="s">
        <v>4453</v>
      </c>
      <c r="D28" s="133"/>
      <c r="E28" s="133"/>
      <c r="F28" s="133"/>
      <c r="G28" s="133"/>
      <c r="H28" s="134"/>
      <c r="I28" s="134"/>
      <c r="J28" s="133"/>
      <c r="K28" s="133"/>
      <c r="L28" s="133"/>
      <c r="M28" s="133"/>
      <c r="N28" s="133"/>
      <c r="O28" s="133"/>
      <c r="P28" s="133"/>
      <c r="Q28" s="133"/>
      <c r="R28" s="135" t="s">
        <v>28</v>
      </c>
      <c r="S28" s="135"/>
      <c r="T28" s="136"/>
      <c r="U28" s="137">
        <f>SUM(U16:X27)</f>
        <v>0</v>
      </c>
      <c r="V28" s="138"/>
      <c r="W28" s="138"/>
      <c r="X28" s="138"/>
      <c r="Y28" s="24" t="s">
        <v>25</v>
      </c>
      <c r="Z28" s="21"/>
      <c r="AA28" s="43"/>
      <c r="AB28" s="43"/>
      <c r="AC28" s="43"/>
      <c r="AD28" s="43"/>
      <c r="AE28" s="21"/>
      <c r="AF28" s="21"/>
      <c r="AG28" s="58">
        <f>SUM(AG16:AG27)</f>
        <v>0</v>
      </c>
      <c r="AH28" s="43"/>
      <c r="AI28" s="43"/>
      <c r="AJ28" s="43"/>
      <c r="AK28" s="43"/>
      <c r="AL28" s="43"/>
      <c r="AM28" s="43"/>
      <c r="AN28" s="43"/>
      <c r="AO28" s="43"/>
      <c r="AP28" s="43"/>
    </row>
    <row r="29" spans="1:58" ht="61.5" customHeight="1" x14ac:dyDescent="0.4">
      <c r="C29" s="134"/>
      <c r="D29" s="134"/>
      <c r="E29" s="134"/>
      <c r="F29" s="134"/>
      <c r="G29" s="134"/>
      <c r="H29" s="134"/>
      <c r="I29" s="134"/>
      <c r="J29" s="134"/>
      <c r="K29" s="134"/>
      <c r="L29" s="134"/>
      <c r="M29" s="134"/>
      <c r="N29" s="134"/>
      <c r="O29" s="134"/>
      <c r="P29" s="134"/>
      <c r="Q29" s="134"/>
      <c r="R29" s="53"/>
      <c r="S29" s="53"/>
      <c r="T29" s="53"/>
      <c r="U29" s="25"/>
      <c r="V29" s="139"/>
      <c r="W29" s="139"/>
      <c r="X29" s="139"/>
      <c r="Y29" s="52"/>
      <c r="AA29" s="43"/>
      <c r="AB29" s="43"/>
      <c r="AC29" s="43"/>
      <c r="AD29" s="43"/>
      <c r="AE29" s="43"/>
      <c r="AF29" s="43"/>
      <c r="AG29" s="43"/>
      <c r="AH29" s="43"/>
      <c r="AI29" s="43"/>
      <c r="AJ29" s="43"/>
      <c r="AK29" s="43"/>
      <c r="AL29" s="43"/>
      <c r="AM29" s="43"/>
      <c r="AN29" s="43"/>
      <c r="AO29" s="43"/>
      <c r="AP29" s="43"/>
    </row>
    <row r="30" spans="1:58" ht="31.5" customHeight="1" x14ac:dyDescent="0.4">
      <c r="C30" s="134"/>
      <c r="D30" s="134"/>
      <c r="E30" s="134"/>
      <c r="F30" s="134"/>
      <c r="G30" s="134"/>
      <c r="H30" s="134"/>
      <c r="I30" s="134"/>
      <c r="J30" s="134"/>
      <c r="K30" s="134"/>
      <c r="L30" s="134"/>
      <c r="M30" s="134"/>
      <c r="N30" s="134"/>
      <c r="O30" s="134"/>
      <c r="P30" s="134"/>
      <c r="Q30" s="134"/>
      <c r="R30" s="53"/>
      <c r="S30" s="53"/>
      <c r="T30" s="53"/>
      <c r="U30" s="25"/>
      <c r="V30" s="63"/>
      <c r="W30" s="63"/>
      <c r="X30" s="63"/>
      <c r="Y30" s="52"/>
      <c r="AA30" s="43"/>
      <c r="AB30" s="43"/>
      <c r="AC30" s="43"/>
      <c r="AD30" s="43"/>
      <c r="AE30" s="43"/>
      <c r="AF30" s="43"/>
      <c r="AG30" s="43"/>
      <c r="AH30" s="43"/>
      <c r="AI30" s="43"/>
      <c r="AJ30" s="43"/>
      <c r="AK30" s="43"/>
      <c r="AL30" s="43"/>
      <c r="AM30" s="43"/>
      <c r="AN30" s="43"/>
      <c r="AO30" s="43"/>
      <c r="AP30" s="43"/>
    </row>
    <row r="31" spans="1:58" ht="8.4499999999999993" customHeight="1" x14ac:dyDescent="0.4"/>
    <row r="32" spans="1:58" x14ac:dyDescent="0.4">
      <c r="C32" s="262" t="s">
        <v>29</v>
      </c>
      <c r="D32" s="263"/>
      <c r="E32" s="268"/>
      <c r="F32" s="268"/>
      <c r="G32" s="268"/>
      <c r="H32" s="268"/>
      <c r="I32" s="268"/>
      <c r="J32" s="269"/>
      <c r="K32" s="270" t="s">
        <v>30</v>
      </c>
      <c r="L32" s="271"/>
      <c r="M32" s="247"/>
      <c r="N32" s="272"/>
      <c r="O32" s="272"/>
      <c r="P32" s="272"/>
      <c r="Q32" s="272"/>
      <c r="R32" s="272"/>
      <c r="S32" s="272"/>
      <c r="T32" s="26"/>
    </row>
    <row r="33" spans="2:25" x14ac:dyDescent="0.4">
      <c r="C33" s="264"/>
      <c r="D33" s="265"/>
      <c r="E33" s="268"/>
      <c r="F33" s="268"/>
      <c r="G33" s="268"/>
      <c r="H33" s="268"/>
      <c r="I33" s="268"/>
      <c r="J33" s="269"/>
      <c r="K33" s="274" t="s">
        <v>31</v>
      </c>
      <c r="L33" s="275"/>
      <c r="M33" s="249"/>
      <c r="N33" s="273"/>
      <c r="O33" s="273"/>
      <c r="P33" s="273"/>
      <c r="Q33" s="273"/>
      <c r="R33" s="273"/>
      <c r="S33" s="273"/>
      <c r="T33" s="27" t="s">
        <v>32</v>
      </c>
    </row>
    <row r="34" spans="2:25" ht="18.75" customHeight="1" x14ac:dyDescent="0.4">
      <c r="C34" s="264"/>
      <c r="D34" s="265"/>
      <c r="E34" s="132" t="s">
        <v>33</v>
      </c>
      <c r="F34" s="132"/>
      <c r="G34" s="258" t="s">
        <v>34</v>
      </c>
      <c r="H34" s="258"/>
      <c r="I34" s="258"/>
      <c r="J34" s="258"/>
      <c r="K34" s="258"/>
      <c r="L34" s="132" t="s">
        <v>35</v>
      </c>
      <c r="M34" s="94"/>
      <c r="N34" s="95"/>
      <c r="O34" s="95"/>
      <c r="P34" s="95"/>
      <c r="Q34" s="95"/>
      <c r="R34" s="95"/>
      <c r="S34" s="95"/>
      <c r="T34" s="97"/>
    </row>
    <row r="35" spans="2:25" x14ac:dyDescent="0.4">
      <c r="C35" s="266"/>
      <c r="D35" s="267"/>
      <c r="E35" s="30" t="s">
        <v>36</v>
      </c>
      <c r="F35" s="31" t="s">
        <v>37</v>
      </c>
      <c r="G35" s="258"/>
      <c r="H35" s="258"/>
      <c r="I35" s="258"/>
      <c r="J35" s="258"/>
      <c r="K35" s="258"/>
      <c r="L35" s="132"/>
      <c r="M35" s="89"/>
      <c r="N35" s="90"/>
      <c r="O35" s="90"/>
      <c r="P35" s="90"/>
      <c r="Q35" s="90"/>
      <c r="R35" s="90"/>
      <c r="S35" s="90"/>
      <c r="T35" s="91"/>
    </row>
    <row r="36" spans="2:25" ht="18.75" customHeight="1" x14ac:dyDescent="0.4">
      <c r="C36" s="132" t="s">
        <v>39</v>
      </c>
      <c r="D36" s="132"/>
      <c r="E36" s="132"/>
      <c r="F36" s="258" t="s">
        <v>40</v>
      </c>
      <c r="G36" s="258"/>
      <c r="H36" s="258"/>
      <c r="I36" s="258"/>
      <c r="J36" s="258"/>
      <c r="K36" s="132" t="s">
        <v>41</v>
      </c>
      <c r="L36" s="94"/>
      <c r="M36" s="95"/>
      <c r="N36" s="95"/>
      <c r="O36" s="95"/>
      <c r="P36" s="95"/>
      <c r="Q36" s="95"/>
      <c r="R36" s="95"/>
      <c r="S36" s="95"/>
      <c r="T36" s="96"/>
      <c r="V36" s="103" t="s">
        <v>38</v>
      </c>
      <c r="W36" s="103"/>
      <c r="X36" s="103"/>
      <c r="Y36" s="103"/>
    </row>
    <row r="37" spans="2:25" x14ac:dyDescent="0.4">
      <c r="C37" s="132"/>
      <c r="D37" s="132"/>
      <c r="E37" s="132"/>
      <c r="F37" s="258"/>
      <c r="G37" s="258"/>
      <c r="H37" s="258"/>
      <c r="I37" s="258"/>
      <c r="J37" s="258"/>
      <c r="K37" s="132"/>
      <c r="L37" s="89"/>
      <c r="M37" s="90"/>
      <c r="N37" s="90"/>
      <c r="O37" s="90"/>
      <c r="P37" s="90"/>
      <c r="Q37" s="90"/>
      <c r="R37" s="90"/>
      <c r="S37" s="92"/>
      <c r="T37" s="93"/>
      <c r="V37" s="104" t="s">
        <v>42</v>
      </c>
      <c r="W37" s="104"/>
      <c r="X37" s="105" t="s">
        <v>43</v>
      </c>
      <c r="Y37" s="106"/>
    </row>
    <row r="38" spans="2:25" ht="45" customHeight="1" x14ac:dyDescent="0.4">
      <c r="C38" s="259" t="s">
        <v>44</v>
      </c>
      <c r="D38" s="260"/>
      <c r="E38" s="261"/>
      <c r="F38" s="255" t="s">
        <v>45</v>
      </c>
      <c r="G38" s="256"/>
      <c r="H38" s="256"/>
      <c r="I38" s="256"/>
      <c r="J38" s="256"/>
      <c r="K38" s="256"/>
      <c r="L38" s="256"/>
      <c r="M38" s="256"/>
      <c r="N38" s="256"/>
      <c r="O38" s="256"/>
      <c r="P38" s="256"/>
      <c r="Q38" s="256"/>
      <c r="R38" s="256"/>
      <c r="S38" s="256"/>
      <c r="T38" s="257"/>
      <c r="V38" s="254"/>
      <c r="W38" s="236"/>
      <c r="X38" s="254"/>
      <c r="Y38" s="236"/>
    </row>
    <row r="39" spans="2:25" ht="9.9499999999999993" customHeight="1" x14ac:dyDescent="0.4">
      <c r="B39" s="38"/>
      <c r="C39" s="38"/>
      <c r="D39" s="38"/>
      <c r="E39" s="38"/>
      <c r="F39" s="38"/>
      <c r="G39" s="38"/>
      <c r="H39" s="38"/>
      <c r="I39" s="38"/>
      <c r="J39" s="38"/>
      <c r="K39" s="38"/>
      <c r="L39" s="38"/>
      <c r="M39" s="38"/>
      <c r="N39" s="38"/>
      <c r="O39" s="38"/>
      <c r="P39" s="38"/>
      <c r="Q39" s="38"/>
      <c r="R39" s="38"/>
      <c r="S39" s="38"/>
      <c r="T39" s="38"/>
      <c r="U39" s="38"/>
      <c r="V39" s="38"/>
      <c r="W39" s="38"/>
      <c r="X39" s="38"/>
      <c r="Y39" s="38"/>
    </row>
    <row r="40" spans="2:25" ht="9.9499999999999993" customHeight="1" x14ac:dyDescent="0.4"/>
    <row r="41" spans="2:25" ht="21.6" customHeight="1" x14ac:dyDescent="0.4">
      <c r="C41" s="1" t="s">
        <v>46</v>
      </c>
      <c r="F41" s="1" t="s">
        <v>4481</v>
      </c>
    </row>
    <row r="42" spans="2:25" ht="21.6" customHeight="1" x14ac:dyDescent="0.4">
      <c r="C42" s="1" t="s">
        <v>47</v>
      </c>
      <c r="F42" s="1" t="s">
        <v>4480</v>
      </c>
    </row>
    <row r="43" spans="2:25" ht="21.6" customHeight="1" x14ac:dyDescent="0.4"/>
  </sheetData>
  <sheetProtection selectLockedCells="1"/>
  <mergeCells count="161">
    <mergeCell ref="O22:Q22"/>
    <mergeCell ref="C12:E13"/>
    <mergeCell ref="F12:G13"/>
    <mergeCell ref="H12:I13"/>
    <mergeCell ref="J12:K13"/>
    <mergeCell ref="L12:N13"/>
    <mergeCell ref="O12:Q13"/>
    <mergeCell ref="U11:Y13"/>
    <mergeCell ref="R12:T13"/>
    <mergeCell ref="R11:T11"/>
    <mergeCell ref="O11:P11"/>
    <mergeCell ref="C11:G11"/>
    <mergeCell ref="H11:I11"/>
    <mergeCell ref="J11:N11"/>
    <mergeCell ref="F18:G18"/>
    <mergeCell ref="H18:I18"/>
    <mergeCell ref="R19:S19"/>
    <mergeCell ref="U19:X19"/>
    <mergeCell ref="C17:E17"/>
    <mergeCell ref="F17:G17"/>
    <mergeCell ref="H17:I17"/>
    <mergeCell ref="J17:K17"/>
    <mergeCell ref="J18:K18"/>
    <mergeCell ref="J19:K19"/>
    <mergeCell ref="H26:I26"/>
    <mergeCell ref="O23:Q23"/>
    <mergeCell ref="O24:Q24"/>
    <mergeCell ref="O25:Q25"/>
    <mergeCell ref="O26:Q26"/>
    <mergeCell ref="O27:Q27"/>
    <mergeCell ref="L16:N16"/>
    <mergeCell ref="L17:N17"/>
    <mergeCell ref="L18:N18"/>
    <mergeCell ref="L19:N19"/>
    <mergeCell ref="L20:N20"/>
    <mergeCell ref="L21:N21"/>
    <mergeCell ref="L22:N22"/>
    <mergeCell ref="L23:N23"/>
    <mergeCell ref="L24:N24"/>
    <mergeCell ref="L25:N25"/>
    <mergeCell ref="L26:N26"/>
    <mergeCell ref="L27:N27"/>
    <mergeCell ref="O16:Q16"/>
    <mergeCell ref="O17:Q17"/>
    <mergeCell ref="O18:Q18"/>
    <mergeCell ref="O19:Q19"/>
    <mergeCell ref="O20:Q20"/>
    <mergeCell ref="O21:Q21"/>
    <mergeCell ref="U26:X26"/>
    <mergeCell ref="C27:E27"/>
    <mergeCell ref="F27:G27"/>
    <mergeCell ref="H27:I27"/>
    <mergeCell ref="R27:S27"/>
    <mergeCell ref="U27:X27"/>
    <mergeCell ref="B3:Y4"/>
    <mergeCell ref="C25:E25"/>
    <mergeCell ref="F25:G25"/>
    <mergeCell ref="H25:I25"/>
    <mergeCell ref="R25:S25"/>
    <mergeCell ref="U25:X25"/>
    <mergeCell ref="H24:I24"/>
    <mergeCell ref="U22:X22"/>
    <mergeCell ref="C23:E23"/>
    <mergeCell ref="F23:G23"/>
    <mergeCell ref="H23:I23"/>
    <mergeCell ref="R23:S23"/>
    <mergeCell ref="U23:X23"/>
    <mergeCell ref="R24:S24"/>
    <mergeCell ref="U24:X24"/>
    <mergeCell ref="R21:S21"/>
    <mergeCell ref="U21:X21"/>
    <mergeCell ref="J20:K20"/>
    <mergeCell ref="M32:S33"/>
    <mergeCell ref="K33:L33"/>
    <mergeCell ref="E34:F34"/>
    <mergeCell ref="G34:K35"/>
    <mergeCell ref="C20:E20"/>
    <mergeCell ref="F20:G20"/>
    <mergeCell ref="H20:I20"/>
    <mergeCell ref="R20:S20"/>
    <mergeCell ref="C22:E22"/>
    <mergeCell ref="F22:G22"/>
    <mergeCell ref="H22:I22"/>
    <mergeCell ref="R22:S22"/>
    <mergeCell ref="C24:E24"/>
    <mergeCell ref="F24:G24"/>
    <mergeCell ref="R26:S26"/>
    <mergeCell ref="J21:K21"/>
    <mergeCell ref="J22:K22"/>
    <mergeCell ref="J23:K23"/>
    <mergeCell ref="J24:K24"/>
    <mergeCell ref="J25:K25"/>
    <mergeCell ref="J26:K26"/>
    <mergeCell ref="J27:K27"/>
    <mergeCell ref="C26:E26"/>
    <mergeCell ref="F26:G26"/>
    <mergeCell ref="AB3:AF3"/>
    <mergeCell ref="F38:T38"/>
    <mergeCell ref="L34:L35"/>
    <mergeCell ref="C36:E37"/>
    <mergeCell ref="F36:J37"/>
    <mergeCell ref="K36:K37"/>
    <mergeCell ref="C38:E38"/>
    <mergeCell ref="R28:T28"/>
    <mergeCell ref="U28:X28"/>
    <mergeCell ref="C32:D35"/>
    <mergeCell ref="E32:J33"/>
    <mergeCell ref="K32:L32"/>
    <mergeCell ref="R18:S18"/>
    <mergeCell ref="U18:X18"/>
    <mergeCell ref="C19:E19"/>
    <mergeCell ref="F19:G19"/>
    <mergeCell ref="H19:I19"/>
    <mergeCell ref="U20:X20"/>
    <mergeCell ref="C21:E21"/>
    <mergeCell ref="F21:G21"/>
    <mergeCell ref="H21:I21"/>
    <mergeCell ref="R17:S17"/>
    <mergeCell ref="U17:X17"/>
    <mergeCell ref="C18:E18"/>
    <mergeCell ref="V8:W8"/>
    <mergeCell ref="C16:E16"/>
    <mergeCell ref="F16:G16"/>
    <mergeCell ref="H16:I16"/>
    <mergeCell ref="U14:Y15"/>
    <mergeCell ref="B14:B15"/>
    <mergeCell ref="C14:E15"/>
    <mergeCell ref="F14:G15"/>
    <mergeCell ref="H14:I15"/>
    <mergeCell ref="R16:S16"/>
    <mergeCell ref="U16:X16"/>
    <mergeCell ref="J14:K15"/>
    <mergeCell ref="J16:K16"/>
    <mergeCell ref="R14:S15"/>
    <mergeCell ref="T14:T15"/>
    <mergeCell ref="L14:N15"/>
    <mergeCell ref="O14:Q15"/>
    <mergeCell ref="V37:W37"/>
    <mergeCell ref="X37:Y37"/>
    <mergeCell ref="V36:Y36"/>
    <mergeCell ref="V38:W38"/>
    <mergeCell ref="X38:Y38"/>
    <mergeCell ref="V29:X29"/>
    <mergeCell ref="C28:Q30"/>
    <mergeCell ref="AE5:AF6"/>
    <mergeCell ref="C6:F7"/>
    <mergeCell ref="G6:J6"/>
    <mergeCell ref="K6:W6"/>
    <mergeCell ref="G7:J7"/>
    <mergeCell ref="K7:U7"/>
    <mergeCell ref="V7:W7"/>
    <mergeCell ref="C10:F10"/>
    <mergeCell ref="G10:H10"/>
    <mergeCell ref="I10:L10"/>
    <mergeCell ref="M10:O10"/>
    <mergeCell ref="Q10:T10"/>
    <mergeCell ref="U10:V10"/>
    <mergeCell ref="C8:F8"/>
    <mergeCell ref="G8:L8"/>
    <mergeCell ref="M8:Q8"/>
    <mergeCell ref="R8:U8"/>
  </mergeCells>
  <phoneticPr fontId="4"/>
  <conditionalFormatting sqref="AD5">
    <cfRule type="duplicateValues" dxfId="19" priority="2"/>
  </conditionalFormatting>
  <conditionalFormatting sqref="AD6">
    <cfRule type="duplicateValues" dxfId="18" priority="1"/>
  </conditionalFormatting>
  <dataValidations count="1">
    <dataValidation imeMode="on" allowBlank="1" showInputMessage="1" showErrorMessage="1" sqref="AD5:AD6" xr:uid="{9F85404C-9558-4F07-A193-A097FC4D30BE}"/>
  </dataValidations>
  <printOptions horizontalCentered="1"/>
  <pageMargins left="0.31496062992125984" right="0.31496062992125984" top="0.55118110236220474" bottom="0.55118110236220474" header="0.31496062992125984" footer="0.31496062992125984"/>
  <pageSetup paperSize="9" scale="82" orientation="portrait" r:id="rId1"/>
  <headerFooter>
    <oddFooter>&amp;C&amp;P/&amp;N&amp;R九州_009</oddFooter>
  </headerFooter>
  <colBreaks count="1" manualBreakCount="1">
    <brk id="25" max="41"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A1236"/>
  <sheetViews>
    <sheetView workbookViewId="0">
      <pane ySplit="2" topLeftCell="A3" activePane="bottomLeft" state="frozen"/>
      <selection activeCell="H36" sqref="H36:K37"/>
      <selection pane="bottomLeft" activeCell="H36" sqref="H36:K37"/>
    </sheetView>
  </sheetViews>
  <sheetFormatPr defaultColWidth="9" defaultRowHeight="18.75" x14ac:dyDescent="0.4"/>
  <cols>
    <col min="1" max="1" width="44.25" style="14" customWidth="1"/>
    <col min="2" max="2" width="34" customWidth="1"/>
    <col min="3" max="3" width="12.625" customWidth="1"/>
    <col min="4" max="4" width="9.25" style="83" customWidth="1"/>
    <col min="5" max="5" width="9" customWidth="1"/>
    <col min="6" max="6" width="29.875" customWidth="1"/>
    <col min="7" max="7" width="11.375" style="13" bestFit="1" customWidth="1"/>
    <col min="8" max="8" width="7.5" bestFit="1" customWidth="1"/>
    <col min="9" max="9" width="10.375" bestFit="1" customWidth="1"/>
    <col min="10" max="10" width="9.75" customWidth="1"/>
    <col min="11" max="11" width="13" bestFit="1" customWidth="1"/>
    <col min="12" max="12" width="5.25" style="60" bestFit="1" customWidth="1"/>
    <col min="14" max="14" width="7.125" bestFit="1" customWidth="1"/>
    <col min="15" max="15" width="13" style="45" bestFit="1" customWidth="1"/>
    <col min="16" max="16" width="10" style="16" customWidth="1"/>
    <col min="20" max="21" width="12" customWidth="1"/>
    <col min="23" max="23" width="10.375" bestFit="1" customWidth="1"/>
    <col min="24" max="24" width="10.25" customWidth="1"/>
  </cols>
  <sheetData>
    <row r="1" spans="1:27" x14ac:dyDescent="0.4">
      <c r="A1" s="14">
        <v>0</v>
      </c>
      <c r="B1" s="81">
        <v>45169</v>
      </c>
    </row>
    <row r="2" spans="1:27" x14ac:dyDescent="0.4">
      <c r="A2" s="14" t="s">
        <v>120</v>
      </c>
      <c r="B2" s="1" t="s">
        <v>122</v>
      </c>
      <c r="C2" s="1" t="s">
        <v>123</v>
      </c>
      <c r="D2" s="84" t="s">
        <v>4465</v>
      </c>
      <c r="E2" t="s">
        <v>1001</v>
      </c>
      <c r="F2" s="1" t="s">
        <v>124</v>
      </c>
      <c r="G2" s="15" t="s">
        <v>125</v>
      </c>
      <c r="H2" s="1" t="s">
        <v>126</v>
      </c>
      <c r="I2" s="1" t="s">
        <v>127</v>
      </c>
      <c r="J2" s="1" t="s">
        <v>128</v>
      </c>
      <c r="K2" t="s">
        <v>129</v>
      </c>
      <c r="L2" s="47" t="s">
        <v>130</v>
      </c>
      <c r="M2" s="1" t="s">
        <v>7</v>
      </c>
      <c r="N2" s="1" t="s">
        <v>114</v>
      </c>
      <c r="O2" s="45" t="s">
        <v>134</v>
      </c>
      <c r="P2" s="16" t="s">
        <v>4462</v>
      </c>
      <c r="Q2" s="1" t="s">
        <v>132</v>
      </c>
      <c r="R2" s="1" t="s">
        <v>182</v>
      </c>
      <c r="T2" s="17" t="s">
        <v>6</v>
      </c>
      <c r="U2" s="17" t="s">
        <v>7</v>
      </c>
      <c r="W2" s="17" t="s">
        <v>117</v>
      </c>
      <c r="X2" s="17" t="s">
        <v>118</v>
      </c>
      <c r="Z2" s="17" t="s">
        <v>4463</v>
      </c>
      <c r="AA2" s="17" t="s">
        <v>4464</v>
      </c>
    </row>
    <row r="3" spans="1:27" x14ac:dyDescent="0.4">
      <c r="A3" s="14" t="str">
        <f>+B3&amp;C3</f>
        <v>07-1267-7850-9510-2000-0000-0013f8671n7925</v>
      </c>
      <c r="B3" s="16" t="s">
        <v>4485</v>
      </c>
      <c r="C3" s="1" t="s">
        <v>4486</v>
      </c>
      <c r="D3" s="84" t="s">
        <v>4466</v>
      </c>
      <c r="E3" t="s">
        <v>2229</v>
      </c>
      <c r="F3" s="1" t="s">
        <v>219</v>
      </c>
      <c r="G3" s="15">
        <v>42303</v>
      </c>
      <c r="H3" s="69">
        <v>182</v>
      </c>
      <c r="I3" s="1" t="s">
        <v>2418</v>
      </c>
      <c r="J3" s="1" t="s">
        <v>992</v>
      </c>
      <c r="K3" t="s">
        <v>2285</v>
      </c>
      <c r="L3" s="22" t="s">
        <v>146</v>
      </c>
      <c r="M3" s="1" t="str">
        <f>+VLOOKUP(J3,$T$2:$U$11,2,0)</f>
        <v>広島市</v>
      </c>
      <c r="N3" s="1" t="str">
        <f>VLOOKUP(I3,$W$2:$X$6,2,0)</f>
        <v>高</v>
      </c>
      <c r="O3" s="45">
        <v>42303</v>
      </c>
      <c r="P3" s="16">
        <f>DATEDIF(O3,$B$1,"Y")</f>
        <v>7</v>
      </c>
      <c r="Q3">
        <f t="shared" ref="Q3:Q66" si="0">COUNTIF(C:C,C3)</f>
        <v>1</v>
      </c>
      <c r="R3">
        <f t="shared" ref="R3:R66" si="1">COUNTIF(B:B,B3)</f>
        <v>1</v>
      </c>
      <c r="T3" s="18" t="s">
        <v>979</v>
      </c>
      <c r="U3" s="6" t="s">
        <v>210</v>
      </c>
      <c r="W3" s="17" t="s">
        <v>115</v>
      </c>
      <c r="X3" s="17" t="s">
        <v>110</v>
      </c>
      <c r="Z3" s="82">
        <v>1</v>
      </c>
      <c r="AA3" s="88">
        <f>100/100</f>
        <v>1</v>
      </c>
    </row>
    <row r="4" spans="1:27" x14ac:dyDescent="0.4">
      <c r="A4" s="14" t="str">
        <f t="shared" ref="A4:A67" si="2">+B4&amp;C4</f>
        <v>07-0130-4990-0710-2000-0000-0018m9340n0017</v>
      </c>
      <c r="B4" s="16" t="s">
        <v>2232</v>
      </c>
      <c r="C4" s="1" t="s">
        <v>2231</v>
      </c>
      <c r="D4" s="84" t="s">
        <v>4466</v>
      </c>
      <c r="E4" t="s">
        <v>2230</v>
      </c>
      <c r="F4" s="1" t="s">
        <v>220</v>
      </c>
      <c r="G4" s="15">
        <v>42234</v>
      </c>
      <c r="H4" s="69">
        <v>17.425000000000001</v>
      </c>
      <c r="I4" s="1" t="s">
        <v>145</v>
      </c>
      <c r="J4" s="1" t="s">
        <v>993</v>
      </c>
      <c r="K4" t="s">
        <v>2285</v>
      </c>
      <c r="L4" s="22" t="s">
        <v>966</v>
      </c>
      <c r="M4" s="1" t="str">
        <f t="shared" ref="M4:M67" si="3">+VLOOKUP(J4,$T$2:$U$11,2,0)</f>
        <v>岡山市</v>
      </c>
      <c r="N4" s="1" t="str">
        <f t="shared" ref="N4:N67" si="4">VLOOKUP(I4,$W$2:$X$6,2,0)</f>
        <v>低</v>
      </c>
      <c r="O4" s="45">
        <v>42234</v>
      </c>
      <c r="P4" s="16">
        <f t="shared" ref="P4:P67" si="5">DATEDIF(O4,$B$1,"Y")</f>
        <v>8</v>
      </c>
      <c r="Q4">
        <f t="shared" si="0"/>
        <v>1</v>
      </c>
      <c r="R4">
        <f t="shared" si="1"/>
        <v>1</v>
      </c>
      <c r="T4" s="18" t="s">
        <v>983</v>
      </c>
      <c r="U4" s="6" t="s">
        <v>211</v>
      </c>
      <c r="W4" s="17" t="s">
        <v>116</v>
      </c>
      <c r="X4" s="17" t="s">
        <v>112</v>
      </c>
      <c r="Z4" s="82">
        <v>2</v>
      </c>
      <c r="AA4" s="88">
        <f>99.5/100</f>
        <v>0.995</v>
      </c>
    </row>
    <row r="5" spans="1:27" x14ac:dyDescent="0.4">
      <c r="A5" s="14" t="str">
        <f t="shared" si="2"/>
        <v>07-0130-4989-9610-2000-0000-0018k9340x0916</v>
      </c>
      <c r="B5" t="s">
        <v>2234</v>
      </c>
      <c r="C5" t="s">
        <v>2233</v>
      </c>
      <c r="D5" s="83" t="s">
        <v>4466</v>
      </c>
      <c r="E5" t="s">
        <v>1002</v>
      </c>
      <c r="F5" s="1" t="s">
        <v>220</v>
      </c>
      <c r="G5" s="15">
        <v>42258</v>
      </c>
      <c r="H5" s="69">
        <v>17.015000000000001</v>
      </c>
      <c r="I5" s="1" t="s">
        <v>2419</v>
      </c>
      <c r="J5" s="1" t="s">
        <v>980</v>
      </c>
      <c r="K5" t="s">
        <v>2285</v>
      </c>
      <c r="L5" s="22" t="s">
        <v>966</v>
      </c>
      <c r="M5" s="1" t="str">
        <f t="shared" si="3"/>
        <v>岡山市</v>
      </c>
      <c r="N5" s="1" t="str">
        <f t="shared" si="4"/>
        <v>低</v>
      </c>
      <c r="O5" s="45">
        <v>42258</v>
      </c>
      <c r="P5" s="16">
        <f t="shared" si="5"/>
        <v>7</v>
      </c>
      <c r="Q5">
        <f t="shared" si="0"/>
        <v>1</v>
      </c>
      <c r="R5">
        <f t="shared" si="1"/>
        <v>1</v>
      </c>
      <c r="T5" s="18" t="s">
        <v>984</v>
      </c>
      <c r="U5" s="6" t="s">
        <v>212</v>
      </c>
      <c r="W5" s="17"/>
      <c r="X5" s="17"/>
      <c r="Z5" s="82">
        <v>3</v>
      </c>
      <c r="AA5" s="88">
        <f>99/100</f>
        <v>0.99</v>
      </c>
    </row>
    <row r="6" spans="1:27" x14ac:dyDescent="0.4">
      <c r="A6" s="14" t="str">
        <f t="shared" si="2"/>
        <v>07-0130-4989-9910-2000-0000-0017k9340x0919</v>
      </c>
      <c r="B6" t="s">
        <v>2235</v>
      </c>
      <c r="C6" t="s">
        <v>2236</v>
      </c>
      <c r="D6" s="83" t="s">
        <v>4466</v>
      </c>
      <c r="E6" t="s">
        <v>1003</v>
      </c>
      <c r="F6" s="1" t="s">
        <v>220</v>
      </c>
      <c r="G6" s="15">
        <v>42234</v>
      </c>
      <c r="H6" s="69">
        <v>10.66</v>
      </c>
      <c r="I6" s="1" t="s">
        <v>145</v>
      </c>
      <c r="J6" s="1" t="s">
        <v>980</v>
      </c>
      <c r="K6" t="s">
        <v>2285</v>
      </c>
      <c r="L6" s="22" t="s">
        <v>966</v>
      </c>
      <c r="M6" s="1" t="str">
        <f t="shared" si="3"/>
        <v>岡山市</v>
      </c>
      <c r="N6" s="1" t="str">
        <f t="shared" si="4"/>
        <v>低</v>
      </c>
      <c r="O6" s="45">
        <v>42234</v>
      </c>
      <c r="P6" s="16">
        <f t="shared" si="5"/>
        <v>8</v>
      </c>
      <c r="Q6">
        <f t="shared" si="0"/>
        <v>1</v>
      </c>
      <c r="R6">
        <f t="shared" si="1"/>
        <v>1</v>
      </c>
      <c r="T6" s="18" t="s">
        <v>986</v>
      </c>
      <c r="U6" s="6" t="s">
        <v>213</v>
      </c>
      <c r="W6" s="17"/>
      <c r="X6" s="17"/>
      <c r="Z6" s="82">
        <v>4</v>
      </c>
      <c r="AA6" s="88">
        <f>98.5/100</f>
        <v>0.98499999999999999</v>
      </c>
    </row>
    <row r="7" spans="1:27" x14ac:dyDescent="0.4">
      <c r="A7" s="14" t="str">
        <f t="shared" si="2"/>
        <v>07-0130-4990-1310-2000-0000-0017m9340n0113</v>
      </c>
      <c r="B7" t="s">
        <v>2237</v>
      </c>
      <c r="C7" t="s">
        <v>2238</v>
      </c>
      <c r="D7" s="83" t="s">
        <v>4466</v>
      </c>
      <c r="E7" t="s">
        <v>1004</v>
      </c>
      <c r="F7" s="1" t="s">
        <v>220</v>
      </c>
      <c r="G7" s="15">
        <v>42234</v>
      </c>
      <c r="H7" s="69">
        <v>14.35</v>
      </c>
      <c r="I7" s="1" t="s">
        <v>145</v>
      </c>
      <c r="J7" s="1" t="s">
        <v>980</v>
      </c>
      <c r="K7" t="s">
        <v>2285</v>
      </c>
      <c r="L7" s="22" t="s">
        <v>966</v>
      </c>
      <c r="M7" s="1" t="str">
        <f t="shared" si="3"/>
        <v>岡山市</v>
      </c>
      <c r="N7" s="1" t="str">
        <f t="shared" si="4"/>
        <v>低</v>
      </c>
      <c r="O7" s="45">
        <v>42234</v>
      </c>
      <c r="P7" s="16">
        <f t="shared" si="5"/>
        <v>8</v>
      </c>
      <c r="Q7">
        <f t="shared" si="0"/>
        <v>1</v>
      </c>
      <c r="R7">
        <f t="shared" si="1"/>
        <v>1</v>
      </c>
      <c r="T7" s="18" t="s">
        <v>987</v>
      </c>
      <c r="U7" s="6" t="s">
        <v>214</v>
      </c>
      <c r="Z7" s="82">
        <v>5</v>
      </c>
      <c r="AA7" s="88">
        <f>98/100</f>
        <v>0.98</v>
      </c>
    </row>
    <row r="8" spans="1:27" x14ac:dyDescent="0.4">
      <c r="A8" s="14" t="str">
        <f t="shared" si="2"/>
        <v>07-0130-4990-0110-2000-0000-0010m9340n0011</v>
      </c>
      <c r="B8" t="s">
        <v>2239</v>
      </c>
      <c r="C8" t="s">
        <v>2240</v>
      </c>
      <c r="D8" s="83" t="s">
        <v>4466</v>
      </c>
      <c r="E8" t="s">
        <v>1005</v>
      </c>
      <c r="F8" s="1" t="s">
        <v>220</v>
      </c>
      <c r="G8" s="15">
        <v>42234</v>
      </c>
      <c r="H8" s="69">
        <v>18.45</v>
      </c>
      <c r="I8" s="1" t="s">
        <v>145</v>
      </c>
      <c r="J8" s="1" t="s">
        <v>980</v>
      </c>
      <c r="K8" t="s">
        <v>2285</v>
      </c>
      <c r="L8" s="22" t="s">
        <v>966</v>
      </c>
      <c r="M8" s="1" t="str">
        <f t="shared" si="3"/>
        <v>岡山市</v>
      </c>
      <c r="N8" s="1" t="str">
        <f t="shared" si="4"/>
        <v>低</v>
      </c>
      <c r="O8" s="45">
        <v>42234</v>
      </c>
      <c r="P8" s="16">
        <f t="shared" si="5"/>
        <v>8</v>
      </c>
      <c r="Q8">
        <f t="shared" si="0"/>
        <v>1</v>
      </c>
      <c r="R8">
        <f t="shared" si="1"/>
        <v>1</v>
      </c>
      <c r="T8" s="18" t="s">
        <v>988</v>
      </c>
      <c r="U8" s="6" t="s">
        <v>215</v>
      </c>
      <c r="Z8" s="82">
        <v>6</v>
      </c>
      <c r="AA8" s="88">
        <f>97.5/100</f>
        <v>0.97499999999999998</v>
      </c>
    </row>
    <row r="9" spans="1:27" x14ac:dyDescent="0.4">
      <c r="A9" s="14" t="str">
        <f t="shared" si="2"/>
        <v>07-0130-4989-9810-2000-0000-0014k9340x0918</v>
      </c>
      <c r="B9" t="s">
        <v>2241</v>
      </c>
      <c r="C9" t="s">
        <v>2242</v>
      </c>
      <c r="D9" s="83" t="s">
        <v>4466</v>
      </c>
      <c r="E9" t="s">
        <v>1006</v>
      </c>
      <c r="F9" s="1" t="s">
        <v>220</v>
      </c>
      <c r="G9" s="15">
        <v>42265</v>
      </c>
      <c r="H9" s="69">
        <v>10.08</v>
      </c>
      <c r="I9" s="1" t="s">
        <v>145</v>
      </c>
      <c r="J9" s="1" t="s">
        <v>980</v>
      </c>
      <c r="K9" t="s">
        <v>2285</v>
      </c>
      <c r="L9" s="22" t="s">
        <v>966</v>
      </c>
      <c r="M9" s="1" t="str">
        <f t="shared" si="3"/>
        <v>岡山市</v>
      </c>
      <c r="N9" s="1" t="str">
        <f t="shared" si="4"/>
        <v>低</v>
      </c>
      <c r="O9" s="45">
        <v>42265</v>
      </c>
      <c r="P9" s="16">
        <f t="shared" si="5"/>
        <v>7</v>
      </c>
      <c r="Q9">
        <f t="shared" si="0"/>
        <v>1</v>
      </c>
      <c r="R9">
        <f t="shared" si="1"/>
        <v>1</v>
      </c>
      <c r="T9" s="18" t="s">
        <v>989</v>
      </c>
      <c r="U9" s="6" t="s">
        <v>216</v>
      </c>
      <c r="Z9" s="82">
        <v>7</v>
      </c>
      <c r="AA9" s="88">
        <f>97/100</f>
        <v>0.97</v>
      </c>
    </row>
    <row r="10" spans="1:27" x14ac:dyDescent="0.4">
      <c r="A10" s="14" t="str">
        <f t="shared" si="2"/>
        <v>07-0130-5027-1710-2000-0000-0011c0350v0117</v>
      </c>
      <c r="B10" t="s">
        <v>2243</v>
      </c>
      <c r="C10" t="s">
        <v>2244</v>
      </c>
      <c r="D10" s="83" t="s">
        <v>4466</v>
      </c>
      <c r="E10" t="s">
        <v>1007</v>
      </c>
      <c r="F10" s="1" t="s">
        <v>220</v>
      </c>
      <c r="G10" s="15">
        <v>42234</v>
      </c>
      <c r="H10" s="69">
        <v>10.25</v>
      </c>
      <c r="I10" s="1" t="s">
        <v>145</v>
      </c>
      <c r="J10" s="1" t="s">
        <v>980</v>
      </c>
      <c r="K10" t="s">
        <v>2285</v>
      </c>
      <c r="L10" s="22" t="s">
        <v>966</v>
      </c>
      <c r="M10" s="1" t="str">
        <f t="shared" si="3"/>
        <v>岡山市</v>
      </c>
      <c r="N10" s="1" t="str">
        <f t="shared" si="4"/>
        <v>低</v>
      </c>
      <c r="O10" s="45">
        <v>42234</v>
      </c>
      <c r="P10" s="16">
        <f t="shared" si="5"/>
        <v>8</v>
      </c>
      <c r="Q10">
        <f t="shared" si="0"/>
        <v>1</v>
      </c>
      <c r="R10">
        <f t="shared" si="1"/>
        <v>1</v>
      </c>
      <c r="T10" s="18" t="s">
        <v>990</v>
      </c>
      <c r="U10" s="6" t="s">
        <v>217</v>
      </c>
      <c r="Z10" s="82">
        <v>8</v>
      </c>
      <c r="AA10" s="88">
        <f>96.5/100</f>
        <v>0.96499999999999997</v>
      </c>
    </row>
    <row r="11" spans="1:27" x14ac:dyDescent="0.4">
      <c r="A11" s="14" t="str">
        <f t="shared" si="2"/>
        <v>07-0146-0629-6610-2000-0000-0011c6400x6616</v>
      </c>
      <c r="B11" t="s">
        <v>2245</v>
      </c>
      <c r="C11" t="s">
        <v>2246</v>
      </c>
      <c r="E11" t="s">
        <v>1008</v>
      </c>
      <c r="F11" s="1" t="s">
        <v>4452</v>
      </c>
      <c r="G11" s="15">
        <v>42197</v>
      </c>
      <c r="H11" s="69">
        <v>16.195</v>
      </c>
      <c r="I11" s="1" t="s">
        <v>145</v>
      </c>
      <c r="J11" s="1" t="s">
        <v>980</v>
      </c>
      <c r="K11" t="s">
        <v>2285</v>
      </c>
      <c r="L11" s="22" t="s">
        <v>966</v>
      </c>
      <c r="M11" s="1" t="str">
        <f t="shared" si="3"/>
        <v>岡山市</v>
      </c>
      <c r="N11" s="1" t="str">
        <f t="shared" si="4"/>
        <v>低</v>
      </c>
      <c r="O11" s="45">
        <v>42197</v>
      </c>
      <c r="P11" s="16">
        <f t="shared" si="5"/>
        <v>8</v>
      </c>
      <c r="Q11">
        <f t="shared" si="0"/>
        <v>1</v>
      </c>
      <c r="R11">
        <f t="shared" si="1"/>
        <v>1</v>
      </c>
      <c r="T11" s="17" t="s">
        <v>991</v>
      </c>
      <c r="U11" s="17" t="s">
        <v>218</v>
      </c>
      <c r="Z11" s="82">
        <v>9</v>
      </c>
      <c r="AA11" s="88">
        <f>96/100</f>
        <v>0.96</v>
      </c>
    </row>
    <row r="12" spans="1:27" x14ac:dyDescent="0.4">
      <c r="A12" s="14" t="str">
        <f t="shared" si="2"/>
        <v>07-0134-1220-4510-2000-0000-0017c2310n4415</v>
      </c>
      <c r="B12" t="s">
        <v>2247</v>
      </c>
      <c r="C12" t="s">
        <v>2248</v>
      </c>
      <c r="E12" t="s">
        <v>1009</v>
      </c>
      <c r="F12" t="s">
        <v>221</v>
      </c>
      <c r="G12" s="13">
        <v>42217</v>
      </c>
      <c r="H12" s="70">
        <v>14.35</v>
      </c>
      <c r="I12" t="s">
        <v>145</v>
      </c>
      <c r="J12" t="s">
        <v>980</v>
      </c>
      <c r="K12" t="s">
        <v>2285</v>
      </c>
      <c r="L12" s="60" t="s">
        <v>966</v>
      </c>
      <c r="M12" s="1" t="str">
        <f t="shared" si="3"/>
        <v>岡山市</v>
      </c>
      <c r="N12" s="1" t="str">
        <f t="shared" si="4"/>
        <v>低</v>
      </c>
      <c r="O12" s="45">
        <v>42217</v>
      </c>
      <c r="P12" s="16">
        <f t="shared" si="5"/>
        <v>8</v>
      </c>
      <c r="Q12">
        <f t="shared" si="0"/>
        <v>1</v>
      </c>
      <c r="R12">
        <f t="shared" si="1"/>
        <v>1</v>
      </c>
      <c r="Z12" s="82">
        <v>10</v>
      </c>
      <c r="AA12" s="88">
        <f>95.5/100</f>
        <v>0.95499999999999996</v>
      </c>
    </row>
    <row r="13" spans="1:27" x14ac:dyDescent="0.4">
      <c r="A13" s="14" t="str">
        <f t="shared" si="2"/>
        <v>07-0150-6770-9310-2000-0000-0015h7560n0913</v>
      </c>
      <c r="B13" t="s">
        <v>2249</v>
      </c>
      <c r="C13" t="s">
        <v>2250</v>
      </c>
      <c r="E13" t="s">
        <v>1010</v>
      </c>
      <c r="F13" t="s">
        <v>222</v>
      </c>
      <c r="G13" s="13">
        <v>42210</v>
      </c>
      <c r="H13" s="70">
        <v>36.659999999999997</v>
      </c>
      <c r="I13" t="s">
        <v>145</v>
      </c>
      <c r="J13" t="s">
        <v>978</v>
      </c>
      <c r="K13" t="s">
        <v>2285</v>
      </c>
      <c r="L13" s="60" t="s">
        <v>966</v>
      </c>
      <c r="M13" s="1" t="str">
        <f t="shared" si="3"/>
        <v>広島市</v>
      </c>
      <c r="N13" s="1" t="str">
        <f t="shared" si="4"/>
        <v>低</v>
      </c>
      <c r="O13" s="45">
        <v>42210</v>
      </c>
      <c r="P13" s="16">
        <f t="shared" si="5"/>
        <v>8</v>
      </c>
      <c r="Q13">
        <f t="shared" si="0"/>
        <v>1</v>
      </c>
      <c r="R13">
        <f t="shared" si="1"/>
        <v>1</v>
      </c>
      <c r="Z13" s="82">
        <v>11</v>
      </c>
      <c r="AA13" s="88">
        <f>95/100</f>
        <v>0.95</v>
      </c>
    </row>
    <row r="14" spans="1:27" x14ac:dyDescent="0.4">
      <c r="A14" s="14" t="str">
        <f t="shared" si="2"/>
        <v>07-0167-7925-7810-2000-0000-0017c9670t7718</v>
      </c>
      <c r="B14" s="71" t="s">
        <v>2251</v>
      </c>
      <c r="C14" t="s">
        <v>2252</v>
      </c>
      <c r="E14" t="s">
        <v>1011</v>
      </c>
      <c r="F14" t="s">
        <v>223</v>
      </c>
      <c r="G14" s="13">
        <v>42448</v>
      </c>
      <c r="H14" s="70">
        <v>27.3</v>
      </c>
      <c r="I14" t="s">
        <v>145</v>
      </c>
      <c r="J14" t="s">
        <v>978</v>
      </c>
      <c r="K14" t="s">
        <v>2285</v>
      </c>
      <c r="L14" s="60" t="s">
        <v>966</v>
      </c>
      <c r="M14" s="1" t="str">
        <f t="shared" si="3"/>
        <v>広島市</v>
      </c>
      <c r="N14" s="1" t="str">
        <f t="shared" si="4"/>
        <v>低</v>
      </c>
      <c r="O14" s="45">
        <v>42448</v>
      </c>
      <c r="P14" s="16">
        <f t="shared" si="5"/>
        <v>7</v>
      </c>
      <c r="Q14">
        <f t="shared" si="0"/>
        <v>1</v>
      </c>
      <c r="R14">
        <f t="shared" si="1"/>
        <v>1</v>
      </c>
      <c r="Z14" s="82">
        <v>12</v>
      </c>
      <c r="AA14" s="88">
        <f>94.5/100</f>
        <v>0.94499999999999995</v>
      </c>
    </row>
    <row r="15" spans="1:27" x14ac:dyDescent="0.4">
      <c r="A15" s="14" t="str">
        <f t="shared" si="2"/>
        <v>07-0167-7925-7910-2000-0000-0010</v>
      </c>
      <c r="B15" t="s">
        <v>2253</v>
      </c>
      <c r="C15" s="76"/>
      <c r="E15" t="s">
        <v>1012</v>
      </c>
      <c r="F15" t="s">
        <v>223</v>
      </c>
      <c r="G15" s="13">
        <v>42448</v>
      </c>
      <c r="H15" s="70">
        <v>19.239999999999998</v>
      </c>
      <c r="I15" t="s">
        <v>145</v>
      </c>
      <c r="J15" t="s">
        <v>978</v>
      </c>
      <c r="K15" t="s">
        <v>2285</v>
      </c>
      <c r="L15" s="60" t="s">
        <v>966</v>
      </c>
      <c r="M15" s="1" t="str">
        <f t="shared" si="3"/>
        <v>広島市</v>
      </c>
      <c r="N15" s="1" t="str">
        <f t="shared" si="4"/>
        <v>低</v>
      </c>
      <c r="O15" s="45">
        <v>42448</v>
      </c>
      <c r="P15" s="16">
        <f t="shared" si="5"/>
        <v>7</v>
      </c>
      <c r="Q15">
        <f t="shared" si="0"/>
        <v>0</v>
      </c>
      <c r="R15">
        <f t="shared" si="1"/>
        <v>1</v>
      </c>
      <c r="Z15" s="82">
        <v>13</v>
      </c>
      <c r="AA15" s="88">
        <f>94/100</f>
        <v>0.94</v>
      </c>
    </row>
    <row r="16" spans="1:27" x14ac:dyDescent="0.4">
      <c r="A16" s="14" t="str">
        <f t="shared" si="2"/>
        <v/>
      </c>
      <c r="B16" s="76"/>
      <c r="C16" s="76"/>
      <c r="E16" t="s">
        <v>1013</v>
      </c>
      <c r="F16" t="s">
        <v>224</v>
      </c>
      <c r="G16" s="13">
        <v>42198</v>
      </c>
      <c r="H16" s="70">
        <v>3.28</v>
      </c>
      <c r="I16" t="s">
        <v>145</v>
      </c>
      <c r="J16" t="s">
        <v>978</v>
      </c>
      <c r="K16" s="76"/>
      <c r="L16" s="60" t="s">
        <v>967</v>
      </c>
      <c r="M16" s="1" t="str">
        <f t="shared" si="3"/>
        <v>広島市</v>
      </c>
      <c r="N16" s="1" t="str">
        <f t="shared" si="4"/>
        <v>低</v>
      </c>
      <c r="O16" s="45">
        <v>42198</v>
      </c>
      <c r="P16" s="16">
        <f t="shared" si="5"/>
        <v>8</v>
      </c>
      <c r="Q16">
        <f t="shared" si="0"/>
        <v>0</v>
      </c>
      <c r="R16">
        <f t="shared" si="1"/>
        <v>0</v>
      </c>
      <c r="Z16" s="82">
        <v>14</v>
      </c>
      <c r="AA16" s="88">
        <f>93.5/100</f>
        <v>0.93500000000000005</v>
      </c>
    </row>
    <row r="17" spans="1:27" x14ac:dyDescent="0.4">
      <c r="A17" s="14" t="str">
        <f t="shared" si="2"/>
        <v>07-0167-7953-7210-2000-0000-0012f9670r7712</v>
      </c>
      <c r="B17" t="s">
        <v>2254</v>
      </c>
      <c r="C17" t="s">
        <v>2255</v>
      </c>
      <c r="E17" t="s">
        <v>1014</v>
      </c>
      <c r="F17" t="s">
        <v>225</v>
      </c>
      <c r="G17" s="13">
        <v>42461</v>
      </c>
      <c r="H17" s="70">
        <v>27.675000000000001</v>
      </c>
      <c r="I17" t="s">
        <v>145</v>
      </c>
      <c r="J17" t="s">
        <v>978</v>
      </c>
      <c r="K17" t="s">
        <v>2285</v>
      </c>
      <c r="L17" s="60" t="s">
        <v>966</v>
      </c>
      <c r="M17" s="1" t="str">
        <f t="shared" si="3"/>
        <v>広島市</v>
      </c>
      <c r="N17" s="1" t="str">
        <f t="shared" si="4"/>
        <v>低</v>
      </c>
      <c r="O17" s="45">
        <v>42461</v>
      </c>
      <c r="P17" s="16">
        <f t="shared" si="5"/>
        <v>7</v>
      </c>
      <c r="Q17">
        <f t="shared" si="0"/>
        <v>1</v>
      </c>
      <c r="R17">
        <f t="shared" si="1"/>
        <v>1</v>
      </c>
      <c r="Z17" s="82">
        <v>15</v>
      </c>
      <c r="AA17" s="88">
        <f>93/100</f>
        <v>0.93</v>
      </c>
    </row>
    <row r="18" spans="1:27" x14ac:dyDescent="0.4">
      <c r="A18" s="14" t="str">
        <f t="shared" si="2"/>
        <v>07-1265-0732-2710-2000-0000-0018d7601q5227</v>
      </c>
      <c r="B18" t="s">
        <v>2256</v>
      </c>
      <c r="C18" t="s">
        <v>2257</v>
      </c>
      <c r="E18" t="s">
        <v>1015</v>
      </c>
      <c r="F18" t="s">
        <v>226</v>
      </c>
      <c r="G18" s="13">
        <v>42397</v>
      </c>
      <c r="H18" s="70">
        <v>243.88</v>
      </c>
      <c r="I18" t="s">
        <v>113</v>
      </c>
      <c r="J18" t="s">
        <v>978</v>
      </c>
      <c r="K18" t="s">
        <v>2285</v>
      </c>
      <c r="L18" s="60" t="s">
        <v>148</v>
      </c>
      <c r="M18" s="1" t="str">
        <f t="shared" si="3"/>
        <v>広島市</v>
      </c>
      <c r="N18" s="1" t="str">
        <f t="shared" si="4"/>
        <v>高</v>
      </c>
      <c r="O18" s="45">
        <v>42397</v>
      </c>
      <c r="P18" s="16">
        <f t="shared" si="5"/>
        <v>7</v>
      </c>
      <c r="Q18">
        <f t="shared" si="0"/>
        <v>1</v>
      </c>
      <c r="R18">
        <f t="shared" si="1"/>
        <v>1</v>
      </c>
      <c r="Z18" s="82">
        <v>16</v>
      </c>
      <c r="AA18" s="88">
        <f>92.5/100</f>
        <v>0.92500000000000004</v>
      </c>
    </row>
    <row r="19" spans="1:27" x14ac:dyDescent="0.4">
      <c r="A19" s="14" t="str">
        <f t="shared" si="2"/>
        <v>07-0158-9142-5910-2000-0000-0013e1590q8519</v>
      </c>
      <c r="B19" t="s">
        <v>2258</v>
      </c>
      <c r="C19" t="s">
        <v>2259</v>
      </c>
      <c r="E19" t="s">
        <v>1016</v>
      </c>
      <c r="F19" t="s">
        <v>227</v>
      </c>
      <c r="G19" s="13">
        <v>42240</v>
      </c>
      <c r="H19" s="70">
        <v>26.65</v>
      </c>
      <c r="I19" t="s">
        <v>145</v>
      </c>
      <c r="J19" t="s">
        <v>978</v>
      </c>
      <c r="K19" t="s">
        <v>2285</v>
      </c>
      <c r="L19" s="60" t="s">
        <v>966</v>
      </c>
      <c r="M19" s="1" t="str">
        <f t="shared" si="3"/>
        <v>広島市</v>
      </c>
      <c r="N19" s="1" t="str">
        <f t="shared" si="4"/>
        <v>低</v>
      </c>
      <c r="O19" s="45">
        <v>42240</v>
      </c>
      <c r="P19" s="16">
        <f t="shared" si="5"/>
        <v>8</v>
      </c>
      <c r="Q19">
        <f t="shared" si="0"/>
        <v>1</v>
      </c>
      <c r="R19">
        <f t="shared" si="1"/>
        <v>1</v>
      </c>
      <c r="Z19" s="82">
        <v>17</v>
      </c>
      <c r="AA19" s="88">
        <f>92/100</f>
        <v>0.92</v>
      </c>
    </row>
    <row r="20" spans="1:27" x14ac:dyDescent="0.4">
      <c r="A20" s="14" t="str">
        <f t="shared" si="2"/>
        <v>07-0158-9144-1310-2000-0000-0019e1590s8113</v>
      </c>
      <c r="B20" t="s">
        <v>2260</v>
      </c>
      <c r="C20" t="s">
        <v>2261</v>
      </c>
      <c r="D20" s="83" t="s">
        <v>4466</v>
      </c>
      <c r="E20" t="s">
        <v>1017</v>
      </c>
      <c r="F20" t="s">
        <v>228</v>
      </c>
      <c r="G20" s="13">
        <v>42265</v>
      </c>
      <c r="H20" s="70">
        <v>26.445</v>
      </c>
      <c r="I20" t="s">
        <v>145</v>
      </c>
      <c r="J20" t="s">
        <v>978</v>
      </c>
      <c r="K20" t="s">
        <v>2285</v>
      </c>
      <c r="L20" s="60" t="s">
        <v>966</v>
      </c>
      <c r="M20" s="1" t="str">
        <f t="shared" si="3"/>
        <v>広島市</v>
      </c>
      <c r="N20" s="1" t="str">
        <f t="shared" si="4"/>
        <v>低</v>
      </c>
      <c r="O20" s="45">
        <v>42265</v>
      </c>
      <c r="P20" s="16">
        <f t="shared" si="5"/>
        <v>7</v>
      </c>
      <c r="Q20">
        <f t="shared" si="0"/>
        <v>1</v>
      </c>
      <c r="R20">
        <f t="shared" si="1"/>
        <v>1</v>
      </c>
      <c r="Z20" s="82">
        <v>18</v>
      </c>
      <c r="AA20" s="88">
        <f>91.5/100</f>
        <v>0.91500000000000004</v>
      </c>
    </row>
    <row r="21" spans="1:27" x14ac:dyDescent="0.4">
      <c r="A21" s="14" t="str">
        <f t="shared" si="2"/>
        <v/>
      </c>
      <c r="B21" s="76"/>
      <c r="C21" s="76"/>
      <c r="E21" t="s">
        <v>1018</v>
      </c>
      <c r="F21" t="s">
        <v>2431</v>
      </c>
      <c r="G21" s="13">
        <v>42207</v>
      </c>
      <c r="H21" s="70">
        <v>18.72</v>
      </c>
      <c r="I21" t="s">
        <v>145</v>
      </c>
      <c r="J21" t="s">
        <v>978</v>
      </c>
      <c r="K21" t="s">
        <v>2285</v>
      </c>
      <c r="L21" s="60" t="s">
        <v>966</v>
      </c>
      <c r="M21" s="1" t="str">
        <f t="shared" si="3"/>
        <v>広島市</v>
      </c>
      <c r="N21" s="1" t="str">
        <f t="shared" si="4"/>
        <v>低</v>
      </c>
      <c r="O21" s="45">
        <v>42207</v>
      </c>
      <c r="P21" s="16">
        <f t="shared" si="5"/>
        <v>8</v>
      </c>
      <c r="Q21">
        <f t="shared" si="0"/>
        <v>0</v>
      </c>
      <c r="R21">
        <f t="shared" si="1"/>
        <v>0</v>
      </c>
      <c r="Z21" s="82">
        <v>19</v>
      </c>
      <c r="AA21" s="88">
        <f>90/100</f>
        <v>0.9</v>
      </c>
    </row>
    <row r="22" spans="1:27" x14ac:dyDescent="0.4">
      <c r="A22" s="14" t="str">
        <f t="shared" si="2"/>
        <v>07-0158-9160-5710-2000-0000-0013</v>
      </c>
      <c r="B22" t="s">
        <v>2262</v>
      </c>
      <c r="C22" s="76"/>
      <c r="E22" t="s">
        <v>1019</v>
      </c>
      <c r="F22" t="s">
        <v>229</v>
      </c>
      <c r="G22" s="13">
        <v>42286</v>
      </c>
      <c r="H22" s="70">
        <v>36.4</v>
      </c>
      <c r="I22" t="s">
        <v>145</v>
      </c>
      <c r="J22" t="s">
        <v>978</v>
      </c>
      <c r="K22" t="s">
        <v>2285</v>
      </c>
      <c r="L22" s="60" t="s">
        <v>966</v>
      </c>
      <c r="M22" s="1" t="str">
        <f t="shared" si="3"/>
        <v>広島市</v>
      </c>
      <c r="N22" s="1" t="str">
        <f t="shared" si="4"/>
        <v>低</v>
      </c>
      <c r="O22" s="45">
        <v>42286</v>
      </c>
      <c r="P22" s="16">
        <f t="shared" si="5"/>
        <v>7</v>
      </c>
      <c r="Q22">
        <f t="shared" si="0"/>
        <v>0</v>
      </c>
      <c r="R22">
        <f t="shared" si="1"/>
        <v>1</v>
      </c>
      <c r="Z22" s="82">
        <v>20</v>
      </c>
      <c r="AA22" s="88">
        <f>89.5/100</f>
        <v>0.89500000000000002</v>
      </c>
    </row>
    <row r="23" spans="1:27" x14ac:dyDescent="0.4">
      <c r="A23" s="14" t="str">
        <f t="shared" si="2"/>
        <v>07-0158-9160-5810-2000-0000-0016</v>
      </c>
      <c r="B23" t="s">
        <v>2263</v>
      </c>
      <c r="C23" s="76"/>
      <c r="E23" t="s">
        <v>1020</v>
      </c>
      <c r="F23" t="s">
        <v>229</v>
      </c>
      <c r="G23" s="13">
        <v>42286</v>
      </c>
      <c r="H23" s="70">
        <v>50.96</v>
      </c>
      <c r="I23" t="s">
        <v>145</v>
      </c>
      <c r="J23" t="s">
        <v>978</v>
      </c>
      <c r="K23" t="s">
        <v>2285</v>
      </c>
      <c r="L23" s="60" t="s">
        <v>966</v>
      </c>
      <c r="M23" s="1" t="str">
        <f t="shared" si="3"/>
        <v>広島市</v>
      </c>
      <c r="N23" s="1" t="str">
        <f t="shared" si="4"/>
        <v>低</v>
      </c>
      <c r="O23" s="45">
        <v>42286</v>
      </c>
      <c r="P23" s="16">
        <f t="shared" si="5"/>
        <v>7</v>
      </c>
      <c r="Q23">
        <f t="shared" si="0"/>
        <v>0</v>
      </c>
      <c r="R23">
        <f t="shared" si="1"/>
        <v>1</v>
      </c>
    </row>
    <row r="24" spans="1:27" x14ac:dyDescent="0.4">
      <c r="A24" s="14" t="str">
        <f t="shared" si="2"/>
        <v>07-0162-3095-2410-2000-0000-0017m0630t2214</v>
      </c>
      <c r="B24" t="s">
        <v>2264</v>
      </c>
      <c r="C24" t="s">
        <v>2265</v>
      </c>
      <c r="E24" t="s">
        <v>1021</v>
      </c>
      <c r="F24" t="s">
        <v>230</v>
      </c>
      <c r="G24" s="13">
        <v>42246</v>
      </c>
      <c r="H24" s="70">
        <v>58.24</v>
      </c>
      <c r="I24" t="s">
        <v>145</v>
      </c>
      <c r="J24" t="s">
        <v>978</v>
      </c>
      <c r="K24" t="s">
        <v>2285</v>
      </c>
      <c r="L24" s="60" t="s">
        <v>966</v>
      </c>
      <c r="M24" s="1" t="str">
        <f t="shared" si="3"/>
        <v>広島市</v>
      </c>
      <c r="N24" s="1" t="str">
        <f t="shared" si="4"/>
        <v>低</v>
      </c>
      <c r="O24" s="45">
        <v>42246</v>
      </c>
      <c r="P24" s="16">
        <f t="shared" si="5"/>
        <v>8</v>
      </c>
      <c r="Q24">
        <f t="shared" si="0"/>
        <v>1</v>
      </c>
      <c r="R24">
        <f t="shared" si="1"/>
        <v>1</v>
      </c>
    </row>
    <row r="25" spans="1:27" x14ac:dyDescent="0.4">
      <c r="A25" s="14" t="str">
        <f t="shared" si="2"/>
        <v>07-0162-3095-7510-2000-0000-0015m0630t2715</v>
      </c>
      <c r="B25" t="s">
        <v>2266</v>
      </c>
      <c r="C25" t="s">
        <v>2267</v>
      </c>
      <c r="D25" s="83" t="s">
        <v>4466</v>
      </c>
      <c r="E25" t="s">
        <v>1022</v>
      </c>
      <c r="F25" t="s">
        <v>231</v>
      </c>
      <c r="G25" s="13">
        <v>42272</v>
      </c>
      <c r="H25" s="70">
        <v>58.24</v>
      </c>
      <c r="I25" t="s">
        <v>145</v>
      </c>
      <c r="J25" t="s">
        <v>978</v>
      </c>
      <c r="K25" t="s">
        <v>2285</v>
      </c>
      <c r="L25" s="60" t="s">
        <v>966</v>
      </c>
      <c r="M25" s="1" t="str">
        <f t="shared" si="3"/>
        <v>広島市</v>
      </c>
      <c r="N25" s="1" t="str">
        <f t="shared" si="4"/>
        <v>低</v>
      </c>
      <c r="O25" s="45">
        <v>42272</v>
      </c>
      <c r="P25" s="16">
        <f t="shared" si="5"/>
        <v>7</v>
      </c>
      <c r="Q25">
        <f t="shared" si="0"/>
        <v>1</v>
      </c>
      <c r="R25">
        <f t="shared" si="1"/>
        <v>1</v>
      </c>
    </row>
    <row r="26" spans="1:27" x14ac:dyDescent="0.4">
      <c r="A26" s="14" t="str">
        <f t="shared" si="2"/>
        <v>07-0167-7852-2310-2000-0000-0016</v>
      </c>
      <c r="B26" t="s">
        <v>2268</v>
      </c>
      <c r="C26" s="76"/>
      <c r="E26" t="s">
        <v>1023</v>
      </c>
      <c r="F26" t="s">
        <v>2430</v>
      </c>
      <c r="G26" s="13">
        <v>42215</v>
      </c>
      <c r="H26" s="70">
        <v>16.399999999999999</v>
      </c>
      <c r="I26" t="s">
        <v>145</v>
      </c>
      <c r="J26" t="s">
        <v>978</v>
      </c>
      <c r="K26" t="s">
        <v>2285</v>
      </c>
      <c r="L26" s="60" t="s">
        <v>966</v>
      </c>
      <c r="M26" s="1" t="str">
        <f t="shared" si="3"/>
        <v>広島市</v>
      </c>
      <c r="N26" s="1" t="str">
        <f t="shared" si="4"/>
        <v>低</v>
      </c>
      <c r="O26" s="45">
        <v>42215</v>
      </c>
      <c r="P26" s="16">
        <f t="shared" si="5"/>
        <v>8</v>
      </c>
      <c r="Q26">
        <f t="shared" si="0"/>
        <v>0</v>
      </c>
      <c r="R26">
        <f t="shared" si="1"/>
        <v>1</v>
      </c>
    </row>
    <row r="27" spans="1:27" x14ac:dyDescent="0.4">
      <c r="A27" s="14" t="str">
        <f t="shared" si="2"/>
        <v>07-0146-0632-4410-2000-0000-0017d6400q6414</v>
      </c>
      <c r="B27" t="s">
        <v>2269</v>
      </c>
      <c r="C27" t="s">
        <v>2270</v>
      </c>
      <c r="E27" t="s">
        <v>1024</v>
      </c>
      <c r="F27" t="s">
        <v>232</v>
      </c>
      <c r="G27" s="13">
        <v>42241</v>
      </c>
      <c r="H27" s="70">
        <v>21.84</v>
      </c>
      <c r="I27" t="s">
        <v>145</v>
      </c>
      <c r="J27" t="s">
        <v>980</v>
      </c>
      <c r="K27" t="s">
        <v>2285</v>
      </c>
      <c r="L27" s="60" t="s">
        <v>148</v>
      </c>
      <c r="M27" s="1" t="str">
        <f t="shared" si="3"/>
        <v>岡山市</v>
      </c>
      <c r="N27" s="1" t="str">
        <f t="shared" si="4"/>
        <v>低</v>
      </c>
      <c r="O27" s="45">
        <v>42241</v>
      </c>
      <c r="P27" s="16">
        <f t="shared" si="5"/>
        <v>8</v>
      </c>
      <c r="Q27">
        <f t="shared" si="0"/>
        <v>1</v>
      </c>
      <c r="R27">
        <f t="shared" si="1"/>
        <v>1</v>
      </c>
    </row>
    <row r="28" spans="1:27" x14ac:dyDescent="0.4">
      <c r="A28" s="14" t="str">
        <f t="shared" si="2"/>
        <v>07-0140-9826-0110-2000-0000-0014c8490u0011</v>
      </c>
      <c r="B28" t="s">
        <v>2271</v>
      </c>
      <c r="C28" t="s">
        <v>2272</v>
      </c>
      <c r="E28" t="s">
        <v>1025</v>
      </c>
      <c r="F28" t="s">
        <v>233</v>
      </c>
      <c r="G28" s="13">
        <v>42197</v>
      </c>
      <c r="H28" s="70">
        <v>14.76</v>
      </c>
      <c r="I28" t="s">
        <v>145</v>
      </c>
      <c r="J28" t="s">
        <v>980</v>
      </c>
      <c r="K28" t="s">
        <v>2285</v>
      </c>
      <c r="L28" s="60" t="s">
        <v>148</v>
      </c>
      <c r="M28" s="1" t="str">
        <f t="shared" si="3"/>
        <v>岡山市</v>
      </c>
      <c r="N28" s="1" t="str">
        <f t="shared" si="4"/>
        <v>低</v>
      </c>
      <c r="O28" s="45">
        <v>42197</v>
      </c>
      <c r="P28" s="16">
        <f t="shared" si="5"/>
        <v>8</v>
      </c>
      <c r="Q28">
        <f t="shared" si="0"/>
        <v>1</v>
      </c>
      <c r="R28">
        <f t="shared" si="1"/>
        <v>1</v>
      </c>
    </row>
    <row r="29" spans="1:27" x14ac:dyDescent="0.4">
      <c r="A29" s="14" t="str">
        <f t="shared" si="2"/>
        <v>07-0146-0650-9410-2000-0000-0018f6400n6914</v>
      </c>
      <c r="B29" t="s">
        <v>2273</v>
      </c>
      <c r="C29" t="s">
        <v>2274</v>
      </c>
      <c r="D29" s="83" t="s">
        <v>4466</v>
      </c>
      <c r="E29" t="s">
        <v>1026</v>
      </c>
      <c r="F29" t="s">
        <v>234</v>
      </c>
      <c r="G29" s="13">
        <v>42721</v>
      </c>
      <c r="H29" s="70">
        <v>47.32</v>
      </c>
      <c r="I29" t="s">
        <v>145</v>
      </c>
      <c r="J29" t="s">
        <v>980</v>
      </c>
      <c r="K29" t="s">
        <v>2285</v>
      </c>
      <c r="L29" s="60" t="s">
        <v>148</v>
      </c>
      <c r="M29" s="1" t="str">
        <f t="shared" si="3"/>
        <v>岡山市</v>
      </c>
      <c r="N29" s="1" t="str">
        <f t="shared" si="4"/>
        <v>低</v>
      </c>
      <c r="O29" s="45">
        <v>42721</v>
      </c>
      <c r="P29" s="16">
        <f t="shared" si="5"/>
        <v>6</v>
      </c>
      <c r="Q29">
        <f t="shared" si="0"/>
        <v>1</v>
      </c>
      <c r="R29">
        <f t="shared" si="1"/>
        <v>1</v>
      </c>
    </row>
    <row r="30" spans="1:27" x14ac:dyDescent="0.4">
      <c r="A30" s="14" t="str">
        <f t="shared" si="2"/>
        <v>07-0146-0650-9610-2000-0000-0014f6400n6916</v>
      </c>
      <c r="B30" t="s">
        <v>2275</v>
      </c>
      <c r="C30" t="s">
        <v>2276</v>
      </c>
      <c r="D30" s="83" t="s">
        <v>4466</v>
      </c>
      <c r="E30" t="s">
        <v>1027</v>
      </c>
      <c r="F30" t="s">
        <v>235</v>
      </c>
      <c r="G30" s="13">
        <v>42361</v>
      </c>
      <c r="H30" s="70">
        <v>58.24</v>
      </c>
      <c r="I30" t="s">
        <v>145</v>
      </c>
      <c r="J30" t="s">
        <v>980</v>
      </c>
      <c r="K30" t="s">
        <v>2285</v>
      </c>
      <c r="L30" s="60" t="s">
        <v>148</v>
      </c>
      <c r="M30" s="1" t="str">
        <f t="shared" si="3"/>
        <v>岡山市</v>
      </c>
      <c r="N30" s="1" t="str">
        <f t="shared" si="4"/>
        <v>低</v>
      </c>
      <c r="O30" s="45">
        <v>42361</v>
      </c>
      <c r="P30" s="16">
        <f t="shared" si="5"/>
        <v>7</v>
      </c>
      <c r="Q30">
        <f t="shared" si="0"/>
        <v>1</v>
      </c>
      <c r="R30">
        <f t="shared" si="1"/>
        <v>1</v>
      </c>
    </row>
    <row r="31" spans="1:27" x14ac:dyDescent="0.4">
      <c r="A31" s="14" t="str">
        <f t="shared" si="2"/>
        <v>07-0111-0792-0210-2000-0000-0012m7100q1012</v>
      </c>
      <c r="B31" t="s">
        <v>2277</v>
      </c>
      <c r="C31" t="s">
        <v>2278</v>
      </c>
      <c r="E31" t="s">
        <v>1028</v>
      </c>
      <c r="F31" t="s">
        <v>236</v>
      </c>
      <c r="G31" s="13">
        <v>42228</v>
      </c>
      <c r="H31" s="70">
        <v>58.24</v>
      </c>
      <c r="I31" t="s">
        <v>145</v>
      </c>
      <c r="J31" t="s">
        <v>994</v>
      </c>
      <c r="K31" t="s">
        <v>2285</v>
      </c>
      <c r="L31" s="60" t="s">
        <v>148</v>
      </c>
      <c r="M31" s="1" t="str">
        <f t="shared" si="3"/>
        <v>鳥取市</v>
      </c>
      <c r="N31" s="1" t="str">
        <f t="shared" si="4"/>
        <v>低</v>
      </c>
      <c r="O31" s="45">
        <v>42228</v>
      </c>
      <c r="P31" s="16">
        <f t="shared" si="5"/>
        <v>8</v>
      </c>
      <c r="Q31">
        <f t="shared" si="0"/>
        <v>1</v>
      </c>
      <c r="R31">
        <f t="shared" si="1"/>
        <v>1</v>
      </c>
    </row>
    <row r="32" spans="1:27" x14ac:dyDescent="0.4">
      <c r="A32" s="14" t="str">
        <f t="shared" si="2"/>
        <v>07-0165-0698-7510-2000-0000-0016m6600w5715</v>
      </c>
      <c r="B32" s="71" t="s">
        <v>2279</v>
      </c>
      <c r="C32" t="s">
        <v>2280</v>
      </c>
      <c r="E32" t="s">
        <v>1029</v>
      </c>
      <c r="F32" t="s">
        <v>237</v>
      </c>
      <c r="G32" s="13">
        <v>42247</v>
      </c>
      <c r="H32" s="70">
        <v>37.31</v>
      </c>
      <c r="I32" t="s">
        <v>145</v>
      </c>
      <c r="J32" t="s">
        <v>978</v>
      </c>
      <c r="K32" t="s">
        <v>2285</v>
      </c>
      <c r="L32" s="60" t="s">
        <v>966</v>
      </c>
      <c r="M32" s="1" t="str">
        <f t="shared" si="3"/>
        <v>広島市</v>
      </c>
      <c r="N32" s="1" t="str">
        <f t="shared" si="4"/>
        <v>低</v>
      </c>
      <c r="O32" s="45">
        <v>42247</v>
      </c>
      <c r="P32" s="16">
        <f t="shared" si="5"/>
        <v>8</v>
      </c>
      <c r="Q32">
        <f t="shared" si="0"/>
        <v>1</v>
      </c>
      <c r="R32">
        <f t="shared" si="1"/>
        <v>1</v>
      </c>
    </row>
    <row r="33" spans="1:18" x14ac:dyDescent="0.4">
      <c r="A33" s="14" t="str">
        <f t="shared" si="2"/>
        <v>07-0165-0698-7710-2000-0000-0012m6600w5717</v>
      </c>
      <c r="B33" t="s">
        <v>2281</v>
      </c>
      <c r="C33" t="s">
        <v>2282</v>
      </c>
      <c r="E33" t="s">
        <v>1030</v>
      </c>
      <c r="F33" t="s">
        <v>238</v>
      </c>
      <c r="G33" s="13">
        <v>42216</v>
      </c>
      <c r="H33" s="70">
        <v>14.76</v>
      </c>
      <c r="I33" t="s">
        <v>145</v>
      </c>
      <c r="J33" t="s">
        <v>978</v>
      </c>
      <c r="K33" t="s">
        <v>2285</v>
      </c>
      <c r="L33" s="60" t="s">
        <v>966</v>
      </c>
      <c r="M33" s="1" t="str">
        <f t="shared" si="3"/>
        <v>広島市</v>
      </c>
      <c r="N33" s="1" t="str">
        <f t="shared" si="4"/>
        <v>低</v>
      </c>
      <c r="O33" s="45">
        <v>42216</v>
      </c>
      <c r="P33" s="16">
        <f t="shared" si="5"/>
        <v>8</v>
      </c>
      <c r="Q33">
        <f t="shared" si="0"/>
        <v>1</v>
      </c>
      <c r="R33">
        <f t="shared" si="1"/>
        <v>1</v>
      </c>
    </row>
    <row r="34" spans="1:18" x14ac:dyDescent="0.4">
      <c r="A34" s="14" t="str">
        <f t="shared" si="2"/>
        <v>07-0167-7859-1310-2000-0000-0018f8670x7113</v>
      </c>
      <c r="B34" t="s">
        <v>2283</v>
      </c>
      <c r="C34" t="s">
        <v>2284</v>
      </c>
      <c r="E34" t="s">
        <v>1031</v>
      </c>
      <c r="F34" t="s">
        <v>239</v>
      </c>
      <c r="G34" s="13">
        <v>42297</v>
      </c>
      <c r="H34" s="70">
        <v>50.96</v>
      </c>
      <c r="I34" t="s">
        <v>145</v>
      </c>
      <c r="J34" t="s">
        <v>978</v>
      </c>
      <c r="K34" t="s">
        <v>2285</v>
      </c>
      <c r="L34" s="60" t="s">
        <v>966</v>
      </c>
      <c r="M34" s="1" t="str">
        <f t="shared" si="3"/>
        <v>広島市</v>
      </c>
      <c r="N34" s="1" t="str">
        <f t="shared" si="4"/>
        <v>低</v>
      </c>
      <c r="O34" s="45">
        <v>42297</v>
      </c>
      <c r="P34" s="16">
        <f t="shared" si="5"/>
        <v>7</v>
      </c>
      <c r="Q34">
        <f t="shared" si="0"/>
        <v>1</v>
      </c>
      <c r="R34">
        <f t="shared" si="1"/>
        <v>1</v>
      </c>
    </row>
    <row r="35" spans="1:18" x14ac:dyDescent="0.4">
      <c r="A35" s="14" t="str">
        <f t="shared" si="2"/>
        <v/>
      </c>
      <c r="B35" s="76"/>
      <c r="C35" s="76"/>
      <c r="E35" t="s">
        <v>1032</v>
      </c>
      <c r="F35" t="s">
        <v>240</v>
      </c>
      <c r="G35" s="13">
        <v>42283</v>
      </c>
      <c r="H35" s="70">
        <v>58.24</v>
      </c>
      <c r="I35" t="s">
        <v>145</v>
      </c>
      <c r="J35" t="s">
        <v>978</v>
      </c>
      <c r="K35" s="76"/>
      <c r="L35" s="60" t="s">
        <v>966</v>
      </c>
      <c r="M35" s="1" t="str">
        <f t="shared" si="3"/>
        <v>広島市</v>
      </c>
      <c r="N35" s="1" t="str">
        <f t="shared" si="4"/>
        <v>低</v>
      </c>
      <c r="O35" s="45">
        <v>42283</v>
      </c>
      <c r="P35" s="16">
        <f t="shared" si="5"/>
        <v>7</v>
      </c>
      <c r="Q35">
        <f t="shared" si="0"/>
        <v>0</v>
      </c>
      <c r="R35">
        <f t="shared" si="1"/>
        <v>0</v>
      </c>
    </row>
    <row r="36" spans="1:18" x14ac:dyDescent="0.4">
      <c r="A36" s="14" t="str">
        <f t="shared" si="2"/>
        <v/>
      </c>
      <c r="B36" s="76"/>
      <c r="C36" s="76"/>
      <c r="E36" t="s">
        <v>1033</v>
      </c>
      <c r="F36" t="s">
        <v>240</v>
      </c>
      <c r="G36" s="13">
        <v>42249</v>
      </c>
      <c r="H36" s="70">
        <v>58.24</v>
      </c>
      <c r="I36" t="s">
        <v>145</v>
      </c>
      <c r="J36" t="s">
        <v>978</v>
      </c>
      <c r="K36" s="76"/>
      <c r="L36" s="60" t="s">
        <v>966</v>
      </c>
      <c r="M36" s="1" t="str">
        <f t="shared" si="3"/>
        <v>広島市</v>
      </c>
      <c r="N36" s="1" t="str">
        <f t="shared" si="4"/>
        <v>低</v>
      </c>
      <c r="O36" s="45">
        <v>42249</v>
      </c>
      <c r="P36" s="16">
        <f t="shared" si="5"/>
        <v>7</v>
      </c>
      <c r="Q36">
        <f t="shared" si="0"/>
        <v>0</v>
      </c>
      <c r="R36">
        <f t="shared" si="1"/>
        <v>0</v>
      </c>
    </row>
    <row r="37" spans="1:18" x14ac:dyDescent="0.4">
      <c r="A37" s="14" t="str">
        <f t="shared" si="2"/>
        <v>07-0121-0118-2310-2000-0000-0014b1200w1213</v>
      </c>
      <c r="B37" s="71" t="s">
        <v>2286</v>
      </c>
      <c r="C37" t="s">
        <v>2287</v>
      </c>
      <c r="E37" t="s">
        <v>1034</v>
      </c>
      <c r="F37" t="s">
        <v>241</v>
      </c>
      <c r="G37" s="13">
        <v>42242</v>
      </c>
      <c r="H37" s="70">
        <v>21.32</v>
      </c>
      <c r="I37" t="s">
        <v>145</v>
      </c>
      <c r="J37" t="s">
        <v>995</v>
      </c>
      <c r="K37" t="s">
        <v>2285</v>
      </c>
      <c r="L37" s="60" t="s">
        <v>966</v>
      </c>
      <c r="M37" s="1" t="str">
        <f t="shared" si="3"/>
        <v>松江市</v>
      </c>
      <c r="N37" s="1" t="str">
        <f t="shared" si="4"/>
        <v>低</v>
      </c>
      <c r="O37" s="45">
        <v>42242</v>
      </c>
      <c r="P37" s="16">
        <f t="shared" si="5"/>
        <v>8</v>
      </c>
      <c r="Q37">
        <f t="shared" si="0"/>
        <v>1</v>
      </c>
      <c r="R37">
        <f t="shared" si="1"/>
        <v>1</v>
      </c>
    </row>
    <row r="38" spans="1:18" x14ac:dyDescent="0.4">
      <c r="A38" s="14" t="str">
        <f t="shared" si="2"/>
        <v>07-0121-0118-1610-2000-0000-0012b1200w1116</v>
      </c>
      <c r="B38" s="71" t="s">
        <v>2288</v>
      </c>
      <c r="C38" t="s">
        <v>2289</v>
      </c>
      <c r="E38" t="s">
        <v>1035</v>
      </c>
      <c r="F38" t="s">
        <v>241</v>
      </c>
      <c r="G38" s="13">
        <v>42242</v>
      </c>
      <c r="H38" s="70">
        <v>21.524999999999999</v>
      </c>
      <c r="I38" t="s">
        <v>145</v>
      </c>
      <c r="J38" t="s">
        <v>995</v>
      </c>
      <c r="K38" t="s">
        <v>2285</v>
      </c>
      <c r="L38" s="60" t="s">
        <v>966</v>
      </c>
      <c r="M38" s="1" t="str">
        <f t="shared" si="3"/>
        <v>松江市</v>
      </c>
      <c r="N38" s="1" t="str">
        <f t="shared" si="4"/>
        <v>低</v>
      </c>
      <c r="O38" s="45">
        <v>42242</v>
      </c>
      <c r="P38" s="16">
        <f t="shared" si="5"/>
        <v>8</v>
      </c>
      <c r="Q38">
        <f t="shared" si="0"/>
        <v>1</v>
      </c>
      <c r="R38">
        <f t="shared" si="1"/>
        <v>1</v>
      </c>
    </row>
    <row r="39" spans="1:18" x14ac:dyDescent="0.4">
      <c r="A39" s="14" t="str">
        <f t="shared" si="2"/>
        <v>07-0121-0118-2510-2000-0000-0010b1200w1215</v>
      </c>
      <c r="B39" s="71" t="s">
        <v>2290</v>
      </c>
      <c r="C39" t="s">
        <v>2291</v>
      </c>
      <c r="E39" t="s">
        <v>1036</v>
      </c>
      <c r="F39" t="s">
        <v>241</v>
      </c>
      <c r="G39" s="13">
        <v>42242</v>
      </c>
      <c r="H39" s="70">
        <v>17.22</v>
      </c>
      <c r="I39" t="s">
        <v>145</v>
      </c>
      <c r="J39" t="s">
        <v>995</v>
      </c>
      <c r="K39" t="s">
        <v>2285</v>
      </c>
      <c r="L39" s="60" t="s">
        <v>966</v>
      </c>
      <c r="M39" s="1" t="str">
        <f t="shared" si="3"/>
        <v>松江市</v>
      </c>
      <c r="N39" s="1" t="str">
        <f t="shared" si="4"/>
        <v>低</v>
      </c>
      <c r="O39" s="45">
        <v>42242</v>
      </c>
      <c r="P39" s="16">
        <f t="shared" si="5"/>
        <v>8</v>
      </c>
      <c r="Q39">
        <f t="shared" si="0"/>
        <v>1</v>
      </c>
      <c r="R39">
        <f t="shared" si="1"/>
        <v>1</v>
      </c>
    </row>
    <row r="40" spans="1:18" x14ac:dyDescent="0.4">
      <c r="A40" s="14" t="str">
        <f t="shared" si="2"/>
        <v>07-0150-6775-1810-2000-0000-0017h7560t0118</v>
      </c>
      <c r="B40" t="s">
        <v>2292</v>
      </c>
      <c r="C40" t="s">
        <v>2293</v>
      </c>
      <c r="E40" t="s">
        <v>1037</v>
      </c>
      <c r="F40" t="s">
        <v>242</v>
      </c>
      <c r="G40" s="13">
        <v>42249</v>
      </c>
      <c r="H40" s="70">
        <v>50.96</v>
      </c>
      <c r="I40" t="s">
        <v>145</v>
      </c>
      <c r="J40" t="s">
        <v>978</v>
      </c>
      <c r="K40" t="s">
        <v>2285</v>
      </c>
      <c r="L40" s="60" t="s">
        <v>966</v>
      </c>
      <c r="M40" s="1" t="str">
        <f t="shared" si="3"/>
        <v>広島市</v>
      </c>
      <c r="N40" s="1" t="str">
        <f t="shared" si="4"/>
        <v>低</v>
      </c>
      <c r="O40" s="45">
        <v>42249</v>
      </c>
      <c r="P40" s="16">
        <f t="shared" si="5"/>
        <v>7</v>
      </c>
      <c r="Q40">
        <f t="shared" si="0"/>
        <v>1</v>
      </c>
      <c r="R40">
        <f t="shared" si="1"/>
        <v>1</v>
      </c>
    </row>
    <row r="41" spans="1:18" x14ac:dyDescent="0.4">
      <c r="A41" s="14" t="str">
        <f t="shared" si="2"/>
        <v>07-0158-9144-6710-2000-0000-0016e1590s8617</v>
      </c>
      <c r="B41" t="s">
        <v>2294</v>
      </c>
      <c r="C41" t="s">
        <v>2295</v>
      </c>
      <c r="E41" t="s">
        <v>1038</v>
      </c>
      <c r="F41" t="s">
        <v>243</v>
      </c>
      <c r="G41" s="13">
        <v>42258</v>
      </c>
      <c r="H41" s="70">
        <v>36.4</v>
      </c>
      <c r="I41" t="s">
        <v>145</v>
      </c>
      <c r="J41" t="s">
        <v>978</v>
      </c>
      <c r="K41" t="s">
        <v>2285</v>
      </c>
      <c r="L41" s="60" t="s">
        <v>148</v>
      </c>
      <c r="M41" s="1" t="str">
        <f t="shared" si="3"/>
        <v>広島市</v>
      </c>
      <c r="N41" s="1" t="str">
        <f t="shared" si="4"/>
        <v>低</v>
      </c>
      <c r="O41" s="45">
        <v>42258</v>
      </c>
      <c r="P41" s="16">
        <f t="shared" si="5"/>
        <v>7</v>
      </c>
      <c r="Q41">
        <f t="shared" si="0"/>
        <v>1</v>
      </c>
      <c r="R41">
        <f t="shared" si="1"/>
        <v>1</v>
      </c>
    </row>
    <row r="42" spans="1:18" x14ac:dyDescent="0.4">
      <c r="A42" s="14" t="str">
        <f t="shared" si="2"/>
        <v>07-0167-7859-1820-2000-0000-0018f8670x7118</v>
      </c>
      <c r="B42" s="72" t="s">
        <v>2296</v>
      </c>
      <c r="C42" s="72" t="s">
        <v>2297</v>
      </c>
      <c r="D42" s="85" t="s">
        <v>4466</v>
      </c>
      <c r="E42" t="s">
        <v>1039</v>
      </c>
      <c r="F42" t="s">
        <v>244</v>
      </c>
      <c r="G42" s="13">
        <v>42272</v>
      </c>
      <c r="H42" s="70">
        <v>58.24</v>
      </c>
      <c r="I42" t="s">
        <v>145</v>
      </c>
      <c r="J42" t="s">
        <v>978</v>
      </c>
      <c r="K42" t="s">
        <v>2285</v>
      </c>
      <c r="L42" s="60" t="s">
        <v>966</v>
      </c>
      <c r="M42" s="1" t="str">
        <f t="shared" si="3"/>
        <v>広島市</v>
      </c>
      <c r="N42" s="1" t="str">
        <f t="shared" si="4"/>
        <v>低</v>
      </c>
      <c r="O42" s="45">
        <v>42272</v>
      </c>
      <c r="P42" s="16">
        <f t="shared" si="5"/>
        <v>7</v>
      </c>
      <c r="Q42">
        <f t="shared" si="0"/>
        <v>1</v>
      </c>
      <c r="R42">
        <f t="shared" si="1"/>
        <v>1</v>
      </c>
    </row>
    <row r="43" spans="1:18" x14ac:dyDescent="0.4">
      <c r="A43" s="14" t="str">
        <f t="shared" si="2"/>
        <v>07-0158-9185-3610-2000-0000-0017k1590t8316</v>
      </c>
      <c r="B43" t="s">
        <v>2298</v>
      </c>
      <c r="C43" t="s">
        <v>2299</v>
      </c>
      <c r="D43" s="83" t="s">
        <v>4466</v>
      </c>
      <c r="E43" t="s">
        <v>1040</v>
      </c>
      <c r="F43" t="s">
        <v>245</v>
      </c>
      <c r="G43" s="13">
        <v>42460</v>
      </c>
      <c r="H43" s="70">
        <v>40.04</v>
      </c>
      <c r="I43" t="s">
        <v>145</v>
      </c>
      <c r="J43" t="s">
        <v>978</v>
      </c>
      <c r="K43" t="s">
        <v>2285</v>
      </c>
      <c r="L43" s="60" t="s">
        <v>148</v>
      </c>
      <c r="M43" s="1" t="str">
        <f t="shared" si="3"/>
        <v>広島市</v>
      </c>
      <c r="N43" s="1" t="str">
        <f t="shared" si="4"/>
        <v>低</v>
      </c>
      <c r="O43" s="45">
        <v>42460</v>
      </c>
      <c r="P43" s="16">
        <f t="shared" si="5"/>
        <v>7</v>
      </c>
      <c r="Q43">
        <f t="shared" si="0"/>
        <v>1</v>
      </c>
      <c r="R43">
        <f t="shared" si="1"/>
        <v>1</v>
      </c>
    </row>
    <row r="44" spans="1:18" x14ac:dyDescent="0.4">
      <c r="A44" s="14" t="str">
        <f t="shared" si="2"/>
        <v>07-0156-2021-6010-2000-0000-0016c0520p6610</v>
      </c>
      <c r="B44" t="s">
        <v>2300</v>
      </c>
      <c r="C44" t="s">
        <v>2301</v>
      </c>
      <c r="E44" t="s">
        <v>1041</v>
      </c>
      <c r="F44" t="s">
        <v>246</v>
      </c>
      <c r="G44" s="13">
        <v>42201</v>
      </c>
      <c r="H44" s="70">
        <v>11.48</v>
      </c>
      <c r="I44" t="s">
        <v>145</v>
      </c>
      <c r="J44" t="s">
        <v>978</v>
      </c>
      <c r="K44" t="s">
        <v>2285</v>
      </c>
      <c r="L44" s="60" t="s">
        <v>148</v>
      </c>
      <c r="M44" s="1" t="str">
        <f t="shared" si="3"/>
        <v>広島市</v>
      </c>
      <c r="N44" s="1" t="str">
        <f t="shared" si="4"/>
        <v>低</v>
      </c>
      <c r="O44" s="45">
        <v>42201</v>
      </c>
      <c r="P44" s="16">
        <f t="shared" si="5"/>
        <v>8</v>
      </c>
      <c r="Q44">
        <f t="shared" si="0"/>
        <v>1</v>
      </c>
      <c r="R44">
        <f t="shared" si="1"/>
        <v>1</v>
      </c>
    </row>
    <row r="45" spans="1:18" x14ac:dyDescent="0.4">
      <c r="A45" s="14" t="str">
        <f t="shared" si="2"/>
        <v>07-0156-2021-6110-2000-0000-0019c0520p6611</v>
      </c>
      <c r="B45" t="s">
        <v>2302</v>
      </c>
      <c r="C45" t="s">
        <v>2303</v>
      </c>
      <c r="E45" t="s">
        <v>1042</v>
      </c>
      <c r="F45" t="s">
        <v>246</v>
      </c>
      <c r="G45" s="13">
        <v>42266</v>
      </c>
      <c r="H45" s="70">
        <v>19.68</v>
      </c>
      <c r="I45" t="s">
        <v>145</v>
      </c>
      <c r="J45" t="s">
        <v>978</v>
      </c>
      <c r="K45" t="s">
        <v>2285</v>
      </c>
      <c r="L45" s="60" t="s">
        <v>148</v>
      </c>
      <c r="M45" s="1" t="str">
        <f t="shared" si="3"/>
        <v>広島市</v>
      </c>
      <c r="N45" s="1" t="str">
        <f t="shared" si="4"/>
        <v>低</v>
      </c>
      <c r="O45" s="45">
        <v>42266</v>
      </c>
      <c r="P45" s="16">
        <f t="shared" si="5"/>
        <v>7</v>
      </c>
      <c r="Q45">
        <f t="shared" si="0"/>
        <v>1</v>
      </c>
      <c r="R45">
        <f t="shared" si="1"/>
        <v>1</v>
      </c>
    </row>
    <row r="46" spans="1:18" x14ac:dyDescent="0.4">
      <c r="A46" s="14" t="str">
        <f t="shared" si="2"/>
        <v/>
      </c>
      <c r="B46" s="76"/>
      <c r="C46" s="76"/>
      <c r="E46" t="s">
        <v>1043</v>
      </c>
      <c r="F46" t="s">
        <v>233</v>
      </c>
      <c r="G46" s="13">
        <v>42198</v>
      </c>
      <c r="H46" s="70">
        <v>4.0999999999999996</v>
      </c>
      <c r="I46" t="s">
        <v>145</v>
      </c>
      <c r="J46" t="s">
        <v>980</v>
      </c>
      <c r="K46" s="76"/>
      <c r="L46" s="60" t="s">
        <v>967</v>
      </c>
      <c r="M46" s="1" t="str">
        <f t="shared" si="3"/>
        <v>岡山市</v>
      </c>
      <c r="N46" s="1" t="str">
        <f t="shared" si="4"/>
        <v>低</v>
      </c>
      <c r="O46" s="45">
        <v>42198</v>
      </c>
      <c r="P46" s="16">
        <f t="shared" si="5"/>
        <v>8</v>
      </c>
      <c r="Q46">
        <f t="shared" si="0"/>
        <v>0</v>
      </c>
      <c r="R46">
        <f t="shared" si="1"/>
        <v>0</v>
      </c>
    </row>
    <row r="47" spans="1:18" x14ac:dyDescent="0.4">
      <c r="A47" s="14" t="str">
        <f t="shared" si="2"/>
        <v/>
      </c>
      <c r="B47" s="76"/>
      <c r="C47" s="76"/>
      <c r="D47" s="83" t="s">
        <v>4466</v>
      </c>
      <c r="E47" t="s">
        <v>1044</v>
      </c>
      <c r="F47" t="s">
        <v>247</v>
      </c>
      <c r="G47" s="13">
        <v>42213</v>
      </c>
      <c r="H47" s="70">
        <v>5.2</v>
      </c>
      <c r="I47" t="s">
        <v>145</v>
      </c>
      <c r="J47" t="s">
        <v>980</v>
      </c>
      <c r="K47" s="76"/>
      <c r="L47" s="60" t="s">
        <v>967</v>
      </c>
      <c r="M47" s="1" t="str">
        <f t="shared" si="3"/>
        <v>岡山市</v>
      </c>
      <c r="N47" s="1" t="str">
        <f t="shared" si="4"/>
        <v>低</v>
      </c>
      <c r="O47" s="45">
        <v>42213</v>
      </c>
      <c r="P47" s="16">
        <f t="shared" si="5"/>
        <v>8</v>
      </c>
      <c r="Q47">
        <f t="shared" si="0"/>
        <v>0</v>
      </c>
      <c r="R47">
        <f t="shared" si="1"/>
        <v>0</v>
      </c>
    </row>
    <row r="48" spans="1:18" x14ac:dyDescent="0.4">
      <c r="A48" s="14" t="str">
        <f t="shared" si="2"/>
        <v>07-0134-1239-3110-2000-0000-0012d2310x4311</v>
      </c>
      <c r="B48" t="s">
        <v>2304</v>
      </c>
      <c r="C48" t="s">
        <v>2305</v>
      </c>
      <c r="E48" t="s">
        <v>1045</v>
      </c>
      <c r="F48" t="s">
        <v>248</v>
      </c>
      <c r="G48" s="13">
        <v>42226</v>
      </c>
      <c r="H48" s="70">
        <v>10.14</v>
      </c>
      <c r="I48" t="s">
        <v>145</v>
      </c>
      <c r="J48" t="s">
        <v>980</v>
      </c>
      <c r="K48" t="s">
        <v>2285</v>
      </c>
      <c r="L48" s="60" t="s">
        <v>148</v>
      </c>
      <c r="M48" s="1" t="str">
        <f t="shared" si="3"/>
        <v>岡山市</v>
      </c>
      <c r="N48" s="1" t="str">
        <f t="shared" si="4"/>
        <v>低</v>
      </c>
      <c r="O48" s="45">
        <v>42226</v>
      </c>
      <c r="P48" s="16">
        <f t="shared" si="5"/>
        <v>8</v>
      </c>
      <c r="Q48">
        <f t="shared" si="0"/>
        <v>1</v>
      </c>
      <c r="R48">
        <f t="shared" si="1"/>
        <v>1</v>
      </c>
    </row>
    <row r="49" spans="1:18" x14ac:dyDescent="0.4">
      <c r="A49" s="14" t="str">
        <f t="shared" si="2"/>
        <v>07-0230-4994-5710-2000-0000-0016m9340s0527</v>
      </c>
      <c r="B49" t="s">
        <v>2306</v>
      </c>
      <c r="C49" t="s">
        <v>2307</v>
      </c>
      <c r="D49" s="83" t="s">
        <v>4466</v>
      </c>
      <c r="E49" t="s">
        <v>1046</v>
      </c>
      <c r="F49" t="s">
        <v>249</v>
      </c>
      <c r="G49" s="13">
        <v>42375</v>
      </c>
      <c r="H49" s="70">
        <v>65</v>
      </c>
      <c r="I49" t="s">
        <v>145</v>
      </c>
      <c r="J49" t="s">
        <v>980</v>
      </c>
      <c r="K49" t="s">
        <v>2285</v>
      </c>
      <c r="L49" s="60" t="s">
        <v>148</v>
      </c>
      <c r="M49" s="1" t="str">
        <f t="shared" si="3"/>
        <v>岡山市</v>
      </c>
      <c r="N49" s="1" t="str">
        <f t="shared" si="4"/>
        <v>低</v>
      </c>
      <c r="O49" s="45">
        <v>42375</v>
      </c>
      <c r="P49" s="16">
        <f t="shared" si="5"/>
        <v>7</v>
      </c>
      <c r="Q49">
        <f t="shared" si="0"/>
        <v>1</v>
      </c>
      <c r="R49">
        <f t="shared" si="1"/>
        <v>1</v>
      </c>
    </row>
    <row r="50" spans="1:18" x14ac:dyDescent="0.4">
      <c r="A50" s="14" t="str">
        <f t="shared" si="2"/>
        <v>07-0130-5013-6210-2000-0000-0018b0350r0612</v>
      </c>
      <c r="B50" s="71" t="s">
        <v>2308</v>
      </c>
      <c r="C50" t="s">
        <v>2309</v>
      </c>
      <c r="D50" s="83" t="s">
        <v>4466</v>
      </c>
      <c r="E50" t="s">
        <v>1047</v>
      </c>
      <c r="F50" t="s">
        <v>250</v>
      </c>
      <c r="G50" s="13">
        <v>42439</v>
      </c>
      <c r="H50" s="70">
        <v>54.6</v>
      </c>
      <c r="I50" t="s">
        <v>145</v>
      </c>
      <c r="J50" t="s">
        <v>980</v>
      </c>
      <c r="K50" t="s">
        <v>2285</v>
      </c>
      <c r="L50" s="60" t="s">
        <v>148</v>
      </c>
      <c r="M50" s="1" t="str">
        <f t="shared" si="3"/>
        <v>岡山市</v>
      </c>
      <c r="N50" s="1" t="str">
        <f t="shared" si="4"/>
        <v>低</v>
      </c>
      <c r="O50" s="45">
        <v>42439</v>
      </c>
      <c r="P50" s="16">
        <f t="shared" si="5"/>
        <v>7</v>
      </c>
      <c r="Q50">
        <f t="shared" si="0"/>
        <v>1</v>
      </c>
      <c r="R50">
        <f t="shared" si="1"/>
        <v>1</v>
      </c>
    </row>
    <row r="51" spans="1:18" x14ac:dyDescent="0.4">
      <c r="A51" s="14" t="str">
        <f t="shared" si="2"/>
        <v>07-0130-5013-6110-2000-0000-0015b0350r0611</v>
      </c>
      <c r="B51" s="71" t="s">
        <v>2310</v>
      </c>
      <c r="C51" t="s">
        <v>2311</v>
      </c>
      <c r="D51" s="83" t="s">
        <v>4466</v>
      </c>
      <c r="E51" t="s">
        <v>1048</v>
      </c>
      <c r="F51" t="s">
        <v>250</v>
      </c>
      <c r="G51" s="13">
        <v>42439</v>
      </c>
      <c r="H51" s="70">
        <v>54.6</v>
      </c>
      <c r="I51" t="s">
        <v>145</v>
      </c>
      <c r="J51" t="s">
        <v>980</v>
      </c>
      <c r="K51" t="s">
        <v>2285</v>
      </c>
      <c r="L51" s="60" t="s">
        <v>148</v>
      </c>
      <c r="M51" s="1" t="str">
        <f t="shared" si="3"/>
        <v>岡山市</v>
      </c>
      <c r="N51" s="1" t="str">
        <f t="shared" si="4"/>
        <v>低</v>
      </c>
      <c r="O51" s="45">
        <v>42439</v>
      </c>
      <c r="P51" s="16">
        <f t="shared" si="5"/>
        <v>7</v>
      </c>
      <c r="Q51">
        <f t="shared" si="0"/>
        <v>1</v>
      </c>
      <c r="R51">
        <f t="shared" si="1"/>
        <v>1</v>
      </c>
    </row>
    <row r="52" spans="1:18" x14ac:dyDescent="0.4">
      <c r="A52" s="14" t="str">
        <f t="shared" si="2"/>
        <v>07-0146-0642-9510-2000-0000-0012e6400q6915</v>
      </c>
      <c r="B52" t="s">
        <v>2312</v>
      </c>
      <c r="C52" t="s">
        <v>2313</v>
      </c>
      <c r="D52" s="83" t="s">
        <v>4466</v>
      </c>
      <c r="E52" t="s">
        <v>1049</v>
      </c>
      <c r="F52" t="s">
        <v>251</v>
      </c>
      <c r="G52" s="13">
        <v>42243</v>
      </c>
      <c r="H52" s="70">
        <v>10.92</v>
      </c>
      <c r="I52" t="s">
        <v>145</v>
      </c>
      <c r="J52" t="s">
        <v>980</v>
      </c>
      <c r="K52" t="s">
        <v>2285</v>
      </c>
      <c r="L52" s="60" t="s">
        <v>148</v>
      </c>
      <c r="M52" s="1" t="str">
        <f t="shared" si="3"/>
        <v>岡山市</v>
      </c>
      <c r="N52" s="1" t="str">
        <f t="shared" si="4"/>
        <v>低</v>
      </c>
      <c r="O52" s="45">
        <v>42243</v>
      </c>
      <c r="P52" s="16">
        <f t="shared" si="5"/>
        <v>8</v>
      </c>
      <c r="Q52">
        <f t="shared" si="0"/>
        <v>1</v>
      </c>
      <c r="R52">
        <f t="shared" si="1"/>
        <v>1</v>
      </c>
    </row>
    <row r="53" spans="1:18" x14ac:dyDescent="0.4">
      <c r="A53" s="14" t="str">
        <f t="shared" si="2"/>
        <v/>
      </c>
      <c r="B53" s="76"/>
      <c r="C53" s="76"/>
      <c r="D53" s="83" t="s">
        <v>4466</v>
      </c>
      <c r="E53" t="s">
        <v>1050</v>
      </c>
      <c r="F53" t="s">
        <v>250</v>
      </c>
      <c r="G53" s="13">
        <v>42219</v>
      </c>
      <c r="H53" s="70">
        <v>3.15</v>
      </c>
      <c r="I53" t="s">
        <v>145</v>
      </c>
      <c r="J53" t="s">
        <v>980</v>
      </c>
      <c r="K53" s="76"/>
      <c r="L53" s="60" t="s">
        <v>967</v>
      </c>
      <c r="M53" s="1" t="str">
        <f t="shared" si="3"/>
        <v>岡山市</v>
      </c>
      <c r="N53" s="1" t="str">
        <f t="shared" si="4"/>
        <v>低</v>
      </c>
      <c r="O53" s="45">
        <v>42219</v>
      </c>
      <c r="P53" s="16">
        <f t="shared" si="5"/>
        <v>8</v>
      </c>
      <c r="Q53">
        <f t="shared" si="0"/>
        <v>0</v>
      </c>
      <c r="R53">
        <f t="shared" si="1"/>
        <v>0</v>
      </c>
    </row>
    <row r="54" spans="1:18" x14ac:dyDescent="0.4">
      <c r="A54" s="14" t="str">
        <f t="shared" si="2"/>
        <v>07-0230-4994-5810-2000-0000-0019m9340s0528</v>
      </c>
      <c r="B54" t="s">
        <v>2314</v>
      </c>
      <c r="C54" t="s">
        <v>2315</v>
      </c>
      <c r="E54" t="s">
        <v>1051</v>
      </c>
      <c r="F54" t="s">
        <v>252</v>
      </c>
      <c r="G54" s="13">
        <v>42375</v>
      </c>
      <c r="H54" s="70">
        <v>65</v>
      </c>
      <c r="I54" t="s">
        <v>145</v>
      </c>
      <c r="J54" t="s">
        <v>980</v>
      </c>
      <c r="K54" t="s">
        <v>2285</v>
      </c>
      <c r="L54" s="60" t="s">
        <v>148</v>
      </c>
      <c r="M54" s="1" t="str">
        <f t="shared" si="3"/>
        <v>岡山市</v>
      </c>
      <c r="N54" s="1" t="str">
        <f t="shared" si="4"/>
        <v>低</v>
      </c>
      <c r="O54" s="45">
        <v>42375</v>
      </c>
      <c r="P54" s="16">
        <f t="shared" si="5"/>
        <v>7</v>
      </c>
      <c r="Q54">
        <f t="shared" si="0"/>
        <v>1</v>
      </c>
      <c r="R54">
        <f t="shared" si="1"/>
        <v>1</v>
      </c>
    </row>
    <row r="55" spans="1:18" x14ac:dyDescent="0.4">
      <c r="A55" s="14" t="str">
        <f t="shared" si="2"/>
        <v>07-0230-4994-5910-2000-0000-0012m9340s0529</v>
      </c>
      <c r="B55" t="s">
        <v>2316</v>
      </c>
      <c r="C55" s="16" t="s">
        <v>2317</v>
      </c>
      <c r="D55" s="86"/>
      <c r="E55" t="s">
        <v>1052</v>
      </c>
      <c r="F55" t="s">
        <v>253</v>
      </c>
      <c r="G55" s="13">
        <v>42364</v>
      </c>
      <c r="H55" s="70">
        <v>65</v>
      </c>
      <c r="I55" t="s">
        <v>145</v>
      </c>
      <c r="J55" t="s">
        <v>980</v>
      </c>
      <c r="K55" t="s">
        <v>2285</v>
      </c>
      <c r="L55" s="60" t="s">
        <v>148</v>
      </c>
      <c r="M55" s="1" t="str">
        <f t="shared" si="3"/>
        <v>岡山市</v>
      </c>
      <c r="N55" s="1" t="str">
        <f t="shared" si="4"/>
        <v>低</v>
      </c>
      <c r="O55" s="45">
        <v>42364</v>
      </c>
      <c r="P55" s="16">
        <f t="shared" si="5"/>
        <v>7</v>
      </c>
      <c r="Q55">
        <f t="shared" si="0"/>
        <v>1</v>
      </c>
      <c r="R55">
        <f t="shared" si="1"/>
        <v>1</v>
      </c>
    </row>
    <row r="56" spans="1:18" x14ac:dyDescent="0.4">
      <c r="A56" s="14" t="str">
        <f t="shared" si="2"/>
        <v>07-0167-7870-9110-2000-0000-0013h8670n7911</v>
      </c>
      <c r="B56" s="71" t="s">
        <v>2318</v>
      </c>
      <c r="C56" t="s">
        <v>2319</v>
      </c>
      <c r="D56" s="83" t="s">
        <v>4466</v>
      </c>
      <c r="E56" t="s">
        <v>1053</v>
      </c>
      <c r="F56" t="s">
        <v>254</v>
      </c>
      <c r="G56" s="13">
        <v>42245</v>
      </c>
      <c r="H56" s="70">
        <v>56.42</v>
      </c>
      <c r="I56" t="s">
        <v>145</v>
      </c>
      <c r="J56" t="s">
        <v>978</v>
      </c>
      <c r="K56" t="s">
        <v>2285</v>
      </c>
      <c r="L56" s="60" t="s">
        <v>148</v>
      </c>
      <c r="M56" s="1" t="str">
        <f t="shared" si="3"/>
        <v>広島市</v>
      </c>
      <c r="N56" s="1" t="str">
        <f t="shared" si="4"/>
        <v>低</v>
      </c>
      <c r="O56" s="45">
        <v>42245</v>
      </c>
      <c r="P56" s="16">
        <f t="shared" si="5"/>
        <v>8</v>
      </c>
      <c r="Q56">
        <f t="shared" si="0"/>
        <v>1</v>
      </c>
      <c r="R56">
        <f t="shared" si="1"/>
        <v>1</v>
      </c>
    </row>
    <row r="57" spans="1:18" x14ac:dyDescent="0.4">
      <c r="A57" s="14" t="str">
        <f t="shared" si="2"/>
        <v>07-0162-3095-6610-2000-0000-0017m0630t2616</v>
      </c>
      <c r="B57" t="s">
        <v>2320</v>
      </c>
      <c r="C57" t="s">
        <v>2321</v>
      </c>
      <c r="E57" t="s">
        <v>1054</v>
      </c>
      <c r="F57" t="s">
        <v>230</v>
      </c>
      <c r="G57" s="13">
        <v>42235</v>
      </c>
      <c r="H57" s="70">
        <v>12.48</v>
      </c>
      <c r="I57" t="s">
        <v>145</v>
      </c>
      <c r="J57" t="s">
        <v>978</v>
      </c>
      <c r="K57" t="s">
        <v>2285</v>
      </c>
      <c r="L57" s="60" t="s">
        <v>148</v>
      </c>
      <c r="M57" s="1" t="str">
        <f t="shared" si="3"/>
        <v>広島市</v>
      </c>
      <c r="N57" s="1" t="str">
        <f t="shared" si="4"/>
        <v>低</v>
      </c>
      <c r="O57" s="45">
        <v>42235</v>
      </c>
      <c r="P57" s="16">
        <f t="shared" si="5"/>
        <v>8</v>
      </c>
      <c r="Q57">
        <f t="shared" si="0"/>
        <v>1</v>
      </c>
      <c r="R57">
        <f t="shared" si="1"/>
        <v>1</v>
      </c>
    </row>
    <row r="58" spans="1:18" x14ac:dyDescent="0.4">
      <c r="A58" s="14" t="str">
        <f t="shared" si="2"/>
        <v>07-0150-6782-5410-2000-0000-0019k7560q0514</v>
      </c>
      <c r="B58" t="s">
        <v>2322</v>
      </c>
      <c r="C58" t="s">
        <v>2323</v>
      </c>
      <c r="E58" t="s">
        <v>1055</v>
      </c>
      <c r="F58" t="s">
        <v>230</v>
      </c>
      <c r="G58" s="13">
        <v>42223</v>
      </c>
      <c r="H58" s="70">
        <v>11.44</v>
      </c>
      <c r="I58" t="s">
        <v>145</v>
      </c>
      <c r="J58" t="s">
        <v>978</v>
      </c>
      <c r="K58" t="s">
        <v>2285</v>
      </c>
      <c r="L58" s="60" t="s">
        <v>148</v>
      </c>
      <c r="M58" s="1" t="str">
        <f t="shared" si="3"/>
        <v>広島市</v>
      </c>
      <c r="N58" s="1" t="str">
        <f t="shared" si="4"/>
        <v>低</v>
      </c>
      <c r="O58" s="45">
        <v>42223</v>
      </c>
      <c r="P58" s="16">
        <f t="shared" si="5"/>
        <v>8</v>
      </c>
      <c r="Q58">
        <f t="shared" si="0"/>
        <v>1</v>
      </c>
      <c r="R58">
        <f t="shared" si="1"/>
        <v>1</v>
      </c>
    </row>
    <row r="59" spans="1:18" x14ac:dyDescent="0.4">
      <c r="A59" s="14" t="str">
        <f t="shared" si="2"/>
        <v>07-0150-6782-5510-2000-0000-0012k7560q0515</v>
      </c>
      <c r="B59" t="s">
        <v>2324</v>
      </c>
      <c r="C59" t="s">
        <v>2325</v>
      </c>
      <c r="E59" t="s">
        <v>1056</v>
      </c>
      <c r="F59" t="s">
        <v>230</v>
      </c>
      <c r="G59" s="13">
        <v>42224</v>
      </c>
      <c r="H59" s="70">
        <v>12.48</v>
      </c>
      <c r="I59" t="s">
        <v>145</v>
      </c>
      <c r="J59" t="s">
        <v>978</v>
      </c>
      <c r="K59" t="s">
        <v>2285</v>
      </c>
      <c r="L59" s="60" t="s">
        <v>148</v>
      </c>
      <c r="M59" s="1" t="str">
        <f t="shared" si="3"/>
        <v>広島市</v>
      </c>
      <c r="N59" s="1" t="str">
        <f t="shared" si="4"/>
        <v>低</v>
      </c>
      <c r="O59" s="45">
        <v>42224</v>
      </c>
      <c r="P59" s="16">
        <f t="shared" si="5"/>
        <v>8</v>
      </c>
      <c r="Q59">
        <f t="shared" si="0"/>
        <v>1</v>
      </c>
      <c r="R59">
        <f t="shared" si="1"/>
        <v>1</v>
      </c>
    </row>
    <row r="60" spans="1:18" x14ac:dyDescent="0.4">
      <c r="A60" s="14" t="str">
        <f t="shared" si="2"/>
        <v>07-0162-3094-4910-2000-0000-0015</v>
      </c>
      <c r="B60" s="71" t="s">
        <v>2326</v>
      </c>
      <c r="C60" s="76"/>
      <c r="E60" t="s">
        <v>1057</v>
      </c>
      <c r="F60" t="s">
        <v>255</v>
      </c>
      <c r="G60" s="13">
        <v>42220</v>
      </c>
      <c r="H60" s="70">
        <v>10.08</v>
      </c>
      <c r="I60" t="s">
        <v>145</v>
      </c>
      <c r="J60" t="s">
        <v>978</v>
      </c>
      <c r="K60" t="s">
        <v>2285</v>
      </c>
      <c r="L60" s="60" t="s">
        <v>148</v>
      </c>
      <c r="M60" s="1" t="str">
        <f t="shared" si="3"/>
        <v>広島市</v>
      </c>
      <c r="N60" s="1" t="str">
        <f t="shared" si="4"/>
        <v>低</v>
      </c>
      <c r="O60" s="45">
        <v>42220</v>
      </c>
      <c r="P60" s="16">
        <f t="shared" si="5"/>
        <v>8</v>
      </c>
      <c r="Q60">
        <f t="shared" si="0"/>
        <v>0</v>
      </c>
      <c r="R60">
        <f t="shared" si="1"/>
        <v>1</v>
      </c>
    </row>
    <row r="61" spans="1:18" x14ac:dyDescent="0.4">
      <c r="A61" s="14" t="str">
        <f t="shared" si="2"/>
        <v>07-1258-9186-1010-2000-0000-0018k1591u8120</v>
      </c>
      <c r="B61" t="s">
        <v>2327</v>
      </c>
      <c r="C61" t="s">
        <v>2328</v>
      </c>
      <c r="E61" t="s">
        <v>1058</v>
      </c>
      <c r="F61" s="87" t="s">
        <v>2428</v>
      </c>
      <c r="G61" s="13">
        <v>42822</v>
      </c>
      <c r="H61" s="70">
        <v>163.80000000000001</v>
      </c>
      <c r="I61" t="s">
        <v>113</v>
      </c>
      <c r="J61" t="s">
        <v>978</v>
      </c>
      <c r="K61" t="s">
        <v>2285</v>
      </c>
      <c r="L61" s="60" t="s">
        <v>148</v>
      </c>
      <c r="M61" s="1" t="str">
        <f t="shared" si="3"/>
        <v>広島市</v>
      </c>
      <c r="N61" s="1" t="str">
        <f t="shared" si="4"/>
        <v>高</v>
      </c>
      <c r="O61" s="45">
        <v>42822</v>
      </c>
      <c r="P61" s="16">
        <f t="shared" si="5"/>
        <v>6</v>
      </c>
      <c r="Q61">
        <f t="shared" si="0"/>
        <v>1</v>
      </c>
      <c r="R61">
        <f t="shared" si="1"/>
        <v>1</v>
      </c>
    </row>
    <row r="62" spans="1:18" x14ac:dyDescent="0.4">
      <c r="A62" s="14" t="str">
        <f t="shared" si="2"/>
        <v>07-0156-2030-6210-2000-0000-0010</v>
      </c>
      <c r="B62" t="s">
        <v>2329</v>
      </c>
      <c r="C62" s="76"/>
      <c r="E62" t="s">
        <v>1059</v>
      </c>
      <c r="F62" t="s">
        <v>256</v>
      </c>
      <c r="G62" s="13">
        <v>42307</v>
      </c>
      <c r="H62" s="70">
        <v>58.24</v>
      </c>
      <c r="I62" t="s">
        <v>145</v>
      </c>
      <c r="J62" t="s">
        <v>978</v>
      </c>
      <c r="K62" t="s">
        <v>2285</v>
      </c>
      <c r="L62" s="60" t="s">
        <v>148</v>
      </c>
      <c r="M62" s="1" t="str">
        <f t="shared" si="3"/>
        <v>広島市</v>
      </c>
      <c r="N62" s="1" t="str">
        <f t="shared" si="4"/>
        <v>低</v>
      </c>
      <c r="O62" s="45">
        <v>42307</v>
      </c>
      <c r="P62" s="16">
        <f t="shared" si="5"/>
        <v>7</v>
      </c>
      <c r="Q62">
        <f t="shared" si="0"/>
        <v>0</v>
      </c>
      <c r="R62">
        <f t="shared" si="1"/>
        <v>1</v>
      </c>
    </row>
    <row r="63" spans="1:18" x14ac:dyDescent="0.4">
      <c r="A63" s="14" t="str">
        <f t="shared" si="2"/>
        <v/>
      </c>
      <c r="B63" s="76"/>
      <c r="C63" s="76"/>
      <c r="D63" s="83" t="s">
        <v>4466</v>
      </c>
      <c r="E63" t="s">
        <v>1060</v>
      </c>
      <c r="F63" t="s">
        <v>257</v>
      </c>
      <c r="G63" s="13">
        <v>42232</v>
      </c>
      <c r="H63" s="70">
        <v>4.41</v>
      </c>
      <c r="I63" t="s">
        <v>145</v>
      </c>
      <c r="J63" t="s">
        <v>978</v>
      </c>
      <c r="K63" s="76"/>
      <c r="L63" s="60" t="s">
        <v>967</v>
      </c>
      <c r="M63" s="1" t="str">
        <f t="shared" si="3"/>
        <v>広島市</v>
      </c>
      <c r="N63" s="1" t="str">
        <f t="shared" si="4"/>
        <v>低</v>
      </c>
      <c r="O63" s="45">
        <v>42232</v>
      </c>
      <c r="P63" s="16">
        <f t="shared" si="5"/>
        <v>8</v>
      </c>
      <c r="Q63">
        <f t="shared" si="0"/>
        <v>0</v>
      </c>
      <c r="R63">
        <f t="shared" si="1"/>
        <v>0</v>
      </c>
    </row>
    <row r="64" spans="1:18" x14ac:dyDescent="0.4">
      <c r="A64" s="14" t="str">
        <f t="shared" si="2"/>
        <v>07-0158-9150-2810-2000-0000-0016f1590n8218</v>
      </c>
      <c r="B64" s="71" t="s">
        <v>2330</v>
      </c>
      <c r="C64" t="s">
        <v>2331</v>
      </c>
      <c r="E64" t="s">
        <v>1061</v>
      </c>
      <c r="F64" t="s">
        <v>2429</v>
      </c>
      <c r="G64" s="13">
        <v>42510</v>
      </c>
      <c r="H64" s="70">
        <v>58.24</v>
      </c>
      <c r="I64" t="s">
        <v>145</v>
      </c>
      <c r="J64" t="s">
        <v>978</v>
      </c>
      <c r="K64" t="s">
        <v>2285</v>
      </c>
      <c r="L64" s="60" t="s">
        <v>148</v>
      </c>
      <c r="M64" s="1" t="str">
        <f t="shared" si="3"/>
        <v>広島市</v>
      </c>
      <c r="N64" s="1" t="str">
        <f t="shared" si="4"/>
        <v>低</v>
      </c>
      <c r="O64" s="45">
        <v>42510</v>
      </c>
      <c r="P64" s="16">
        <f t="shared" si="5"/>
        <v>7</v>
      </c>
      <c r="Q64">
        <f t="shared" si="0"/>
        <v>1</v>
      </c>
      <c r="R64">
        <f t="shared" si="1"/>
        <v>1</v>
      </c>
    </row>
    <row r="65" spans="1:18" x14ac:dyDescent="0.4">
      <c r="A65" s="14" t="str">
        <f t="shared" si="2"/>
        <v>07-0167-7873-7710-2000-0000-0016h8670r7717</v>
      </c>
      <c r="B65" s="71" t="s">
        <v>2332</v>
      </c>
      <c r="C65" t="s">
        <v>2333</v>
      </c>
      <c r="E65" t="s">
        <v>1062</v>
      </c>
      <c r="F65" t="s">
        <v>259</v>
      </c>
      <c r="G65" s="13">
        <v>42244</v>
      </c>
      <c r="H65" s="70">
        <v>15.08</v>
      </c>
      <c r="I65" t="s">
        <v>145</v>
      </c>
      <c r="J65" t="s">
        <v>978</v>
      </c>
      <c r="K65" t="s">
        <v>2285</v>
      </c>
      <c r="L65" s="60" t="s">
        <v>148</v>
      </c>
      <c r="M65" s="1" t="str">
        <f t="shared" si="3"/>
        <v>広島市</v>
      </c>
      <c r="N65" s="1" t="str">
        <f t="shared" si="4"/>
        <v>低</v>
      </c>
      <c r="O65" s="45">
        <v>42244</v>
      </c>
      <c r="P65" s="16">
        <f t="shared" si="5"/>
        <v>8</v>
      </c>
      <c r="Q65">
        <f t="shared" si="0"/>
        <v>1</v>
      </c>
      <c r="R65">
        <f t="shared" si="1"/>
        <v>1</v>
      </c>
    </row>
    <row r="66" spans="1:18" x14ac:dyDescent="0.4">
      <c r="A66" s="14" t="str">
        <f t="shared" si="2"/>
        <v>07-0167-7873-8110-2000-0000-0019h8670r7811</v>
      </c>
      <c r="B66" s="71" t="s">
        <v>2334</v>
      </c>
      <c r="C66" t="s">
        <v>2335</v>
      </c>
      <c r="E66" t="s">
        <v>1063</v>
      </c>
      <c r="F66" t="s">
        <v>259</v>
      </c>
      <c r="G66" s="13">
        <v>42244</v>
      </c>
      <c r="H66" s="70">
        <v>24.96</v>
      </c>
      <c r="I66" t="s">
        <v>145</v>
      </c>
      <c r="J66" t="s">
        <v>978</v>
      </c>
      <c r="K66" t="s">
        <v>2285</v>
      </c>
      <c r="L66" s="60" t="s">
        <v>148</v>
      </c>
      <c r="M66" s="1" t="str">
        <f t="shared" si="3"/>
        <v>広島市</v>
      </c>
      <c r="N66" s="1" t="str">
        <f t="shared" si="4"/>
        <v>低</v>
      </c>
      <c r="O66" s="45">
        <v>42244</v>
      </c>
      <c r="P66" s="16">
        <f t="shared" si="5"/>
        <v>8</v>
      </c>
      <c r="Q66">
        <f t="shared" si="0"/>
        <v>1</v>
      </c>
      <c r="R66">
        <f t="shared" si="1"/>
        <v>1</v>
      </c>
    </row>
    <row r="67" spans="1:18" x14ac:dyDescent="0.4">
      <c r="A67" s="14" t="str">
        <f t="shared" si="2"/>
        <v>07-0167-7873-4410-2000-0000-0014h8670r7414</v>
      </c>
      <c r="B67" t="s">
        <v>2336</v>
      </c>
      <c r="C67" t="s">
        <v>2337</v>
      </c>
      <c r="D67" s="83" t="s">
        <v>4466</v>
      </c>
      <c r="E67" t="s">
        <v>1064</v>
      </c>
      <c r="F67" t="s">
        <v>260</v>
      </c>
      <c r="G67" s="13">
        <v>42507</v>
      </c>
      <c r="H67" s="70">
        <v>50.96</v>
      </c>
      <c r="I67" t="s">
        <v>145</v>
      </c>
      <c r="J67" t="s">
        <v>978</v>
      </c>
      <c r="K67" t="s">
        <v>2285</v>
      </c>
      <c r="L67" s="60" t="s">
        <v>148</v>
      </c>
      <c r="M67" s="1" t="str">
        <f t="shared" si="3"/>
        <v>広島市</v>
      </c>
      <c r="N67" s="1" t="str">
        <f t="shared" si="4"/>
        <v>低</v>
      </c>
      <c r="O67" s="45">
        <v>42507</v>
      </c>
      <c r="P67" s="16">
        <f t="shared" si="5"/>
        <v>7</v>
      </c>
      <c r="Q67">
        <f t="shared" ref="Q67:Q130" si="6">COUNTIF(C:C,C67)</f>
        <v>1</v>
      </c>
      <c r="R67">
        <f t="shared" ref="R67:R130" si="7">COUNTIF(B:B,B67)</f>
        <v>1</v>
      </c>
    </row>
    <row r="68" spans="1:18" x14ac:dyDescent="0.4">
      <c r="A68" s="14" t="str">
        <f t="shared" ref="A68:A131" si="8">+B68&amp;C68</f>
        <v>07-0167-7872-8720-2000-0000-0013h8670q7817</v>
      </c>
      <c r="B68" t="s">
        <v>2338</v>
      </c>
      <c r="C68" t="s">
        <v>2339</v>
      </c>
      <c r="D68" s="83" t="s">
        <v>4466</v>
      </c>
      <c r="E68" t="s">
        <v>1065</v>
      </c>
      <c r="F68" t="s">
        <v>261</v>
      </c>
      <c r="G68" s="13">
        <v>42469</v>
      </c>
      <c r="H68" s="70">
        <v>18.2</v>
      </c>
      <c r="I68" t="s">
        <v>145</v>
      </c>
      <c r="J68" t="s">
        <v>978</v>
      </c>
      <c r="K68" t="s">
        <v>2285</v>
      </c>
      <c r="L68" s="60" t="s">
        <v>148</v>
      </c>
      <c r="M68" s="1" t="str">
        <f t="shared" ref="M68:M131" si="9">+VLOOKUP(J68,$T$2:$U$11,2,0)</f>
        <v>広島市</v>
      </c>
      <c r="N68" s="1" t="str">
        <f t="shared" ref="N68:N131" si="10">VLOOKUP(I68,$W$2:$X$6,2,0)</f>
        <v>低</v>
      </c>
      <c r="O68" s="45">
        <v>42469</v>
      </c>
      <c r="P68" s="16">
        <f t="shared" ref="P68:P131" si="11">DATEDIF(O68,$B$1,"Y")</f>
        <v>7</v>
      </c>
      <c r="Q68">
        <f t="shared" si="6"/>
        <v>1</v>
      </c>
      <c r="R68">
        <f t="shared" si="7"/>
        <v>1</v>
      </c>
    </row>
    <row r="69" spans="1:18" x14ac:dyDescent="0.4">
      <c r="A69" s="14" t="str">
        <f t="shared" si="8"/>
        <v>07-0150-6792-2210-2000-0000-0017m7560q0212</v>
      </c>
      <c r="B69" t="s">
        <v>2340</v>
      </c>
      <c r="C69" t="s">
        <v>2341</v>
      </c>
      <c r="E69" t="s">
        <v>1066</v>
      </c>
      <c r="F69" t="s">
        <v>262</v>
      </c>
      <c r="G69" s="13">
        <v>42251</v>
      </c>
      <c r="H69" s="70">
        <v>18.2</v>
      </c>
      <c r="I69" t="s">
        <v>145</v>
      </c>
      <c r="J69" t="s">
        <v>978</v>
      </c>
      <c r="K69" t="s">
        <v>2285</v>
      </c>
      <c r="L69" s="60" t="s">
        <v>148</v>
      </c>
      <c r="M69" s="1" t="str">
        <f t="shared" si="9"/>
        <v>広島市</v>
      </c>
      <c r="N69" s="1" t="str">
        <f t="shared" si="10"/>
        <v>低</v>
      </c>
      <c r="O69" s="45">
        <v>42251</v>
      </c>
      <c r="P69" s="16">
        <f t="shared" si="11"/>
        <v>7</v>
      </c>
      <c r="Q69">
        <f t="shared" si="6"/>
        <v>1</v>
      </c>
      <c r="R69">
        <f t="shared" si="7"/>
        <v>1</v>
      </c>
    </row>
    <row r="70" spans="1:18" x14ac:dyDescent="0.4">
      <c r="A70" s="14" t="str">
        <f t="shared" si="8"/>
        <v>07-0150-6789-0910-2000-0000-0012k7560x0019</v>
      </c>
      <c r="B70" s="71" t="s">
        <v>2342</v>
      </c>
      <c r="C70" t="s">
        <v>2343</v>
      </c>
      <c r="E70" t="s">
        <v>1067</v>
      </c>
      <c r="F70" t="s">
        <v>263</v>
      </c>
      <c r="G70" s="13">
        <v>42246</v>
      </c>
      <c r="H70" s="70">
        <v>35.28</v>
      </c>
      <c r="I70" t="s">
        <v>145</v>
      </c>
      <c r="J70" t="s">
        <v>978</v>
      </c>
      <c r="K70" t="s">
        <v>2285</v>
      </c>
      <c r="L70" s="60" t="s">
        <v>148</v>
      </c>
      <c r="M70" s="1" t="str">
        <f t="shared" si="9"/>
        <v>広島市</v>
      </c>
      <c r="N70" s="1" t="str">
        <f t="shared" si="10"/>
        <v>低</v>
      </c>
      <c r="O70" s="45">
        <v>42246</v>
      </c>
      <c r="P70" s="16">
        <f t="shared" si="11"/>
        <v>8</v>
      </c>
      <c r="Q70">
        <f t="shared" si="6"/>
        <v>1</v>
      </c>
      <c r="R70">
        <f t="shared" si="7"/>
        <v>1</v>
      </c>
    </row>
    <row r="71" spans="1:18" x14ac:dyDescent="0.4">
      <c r="A71" s="14" t="str">
        <f t="shared" si="8"/>
        <v>07-0165-0702-6210-2000-0000-0014a7600q5612</v>
      </c>
      <c r="B71" s="71" t="s">
        <v>2344</v>
      </c>
      <c r="C71" t="s">
        <v>2345</v>
      </c>
      <c r="E71" t="s">
        <v>1068</v>
      </c>
      <c r="F71" t="s">
        <v>264</v>
      </c>
      <c r="G71" s="13">
        <v>42223</v>
      </c>
      <c r="H71" s="70">
        <v>39.520000000000003</v>
      </c>
      <c r="I71" t="s">
        <v>145</v>
      </c>
      <c r="J71" t="s">
        <v>978</v>
      </c>
      <c r="K71" t="s">
        <v>2285</v>
      </c>
      <c r="L71" s="60" t="s">
        <v>148</v>
      </c>
      <c r="M71" s="1" t="str">
        <f t="shared" si="9"/>
        <v>広島市</v>
      </c>
      <c r="N71" s="1" t="str">
        <f t="shared" si="10"/>
        <v>低</v>
      </c>
      <c r="O71" s="45">
        <v>42223</v>
      </c>
      <c r="P71" s="16">
        <f t="shared" si="11"/>
        <v>8</v>
      </c>
      <c r="Q71">
        <f t="shared" si="6"/>
        <v>1</v>
      </c>
      <c r="R71">
        <f t="shared" si="7"/>
        <v>1</v>
      </c>
    </row>
    <row r="72" spans="1:18" x14ac:dyDescent="0.4">
      <c r="A72" s="14" t="str">
        <f t="shared" si="8"/>
        <v>07-0150-6784-3510-2000-0000-0018k7560s0315</v>
      </c>
      <c r="B72" s="71" t="s">
        <v>2346</v>
      </c>
      <c r="C72" t="s">
        <v>2347</v>
      </c>
      <c r="E72" t="s">
        <v>1069</v>
      </c>
      <c r="F72" t="s">
        <v>265</v>
      </c>
      <c r="G72" s="13">
        <v>42282</v>
      </c>
      <c r="H72" s="70">
        <v>31.2</v>
      </c>
      <c r="I72" t="s">
        <v>145</v>
      </c>
      <c r="J72" t="s">
        <v>978</v>
      </c>
      <c r="K72" t="s">
        <v>2285</v>
      </c>
      <c r="L72" s="60" t="s">
        <v>148</v>
      </c>
      <c r="M72" s="1" t="str">
        <f t="shared" si="9"/>
        <v>広島市</v>
      </c>
      <c r="N72" s="1" t="str">
        <f t="shared" si="10"/>
        <v>低</v>
      </c>
      <c r="O72" s="45">
        <v>42282</v>
      </c>
      <c r="P72" s="16">
        <f t="shared" si="11"/>
        <v>7</v>
      </c>
      <c r="Q72">
        <f t="shared" si="6"/>
        <v>1</v>
      </c>
      <c r="R72">
        <f t="shared" si="7"/>
        <v>1</v>
      </c>
    </row>
    <row r="73" spans="1:18" x14ac:dyDescent="0.4">
      <c r="A73" s="14" t="str">
        <f t="shared" si="8"/>
        <v>07-0167-7896-1110-2000-0000-0013m8670u7111</v>
      </c>
      <c r="B73" t="s">
        <v>2348</v>
      </c>
      <c r="C73" t="s">
        <v>2349</v>
      </c>
      <c r="E73" t="s">
        <v>1070</v>
      </c>
      <c r="F73" t="s">
        <v>266</v>
      </c>
      <c r="G73" s="13">
        <v>42363</v>
      </c>
      <c r="H73" s="70">
        <v>32.76</v>
      </c>
      <c r="I73" t="s">
        <v>145</v>
      </c>
      <c r="J73" t="s">
        <v>978</v>
      </c>
      <c r="K73" t="s">
        <v>2285</v>
      </c>
      <c r="L73" s="60" t="s">
        <v>148</v>
      </c>
      <c r="M73" s="1" t="str">
        <f t="shared" si="9"/>
        <v>広島市</v>
      </c>
      <c r="N73" s="1" t="str">
        <f t="shared" si="10"/>
        <v>低</v>
      </c>
      <c r="O73" s="45">
        <v>42363</v>
      </c>
      <c r="P73" s="16">
        <f t="shared" si="11"/>
        <v>7</v>
      </c>
      <c r="Q73">
        <f t="shared" si="6"/>
        <v>1</v>
      </c>
      <c r="R73">
        <f t="shared" si="7"/>
        <v>1</v>
      </c>
    </row>
    <row r="74" spans="1:18" x14ac:dyDescent="0.4">
      <c r="A74" s="14" t="str">
        <f t="shared" si="8"/>
        <v>07-0167-7873-6310-2000-0000-0013h8670r7613</v>
      </c>
      <c r="B74" t="s">
        <v>2350</v>
      </c>
      <c r="C74" t="s">
        <v>2351</v>
      </c>
      <c r="E74" t="s">
        <v>1071</v>
      </c>
      <c r="F74" t="s">
        <v>267</v>
      </c>
      <c r="G74" s="13">
        <v>42304</v>
      </c>
      <c r="H74" s="70">
        <v>58.24</v>
      </c>
      <c r="I74" t="s">
        <v>145</v>
      </c>
      <c r="J74" t="s">
        <v>978</v>
      </c>
      <c r="K74" t="s">
        <v>2285</v>
      </c>
      <c r="L74" s="60" t="s">
        <v>148</v>
      </c>
      <c r="M74" s="1" t="str">
        <f t="shared" si="9"/>
        <v>広島市</v>
      </c>
      <c r="N74" s="1" t="str">
        <f t="shared" si="10"/>
        <v>低</v>
      </c>
      <c r="O74" s="45">
        <v>42304</v>
      </c>
      <c r="P74" s="16">
        <f t="shared" si="11"/>
        <v>7</v>
      </c>
      <c r="Q74">
        <f t="shared" si="6"/>
        <v>1</v>
      </c>
      <c r="R74">
        <f t="shared" si="7"/>
        <v>1</v>
      </c>
    </row>
    <row r="75" spans="1:18" x14ac:dyDescent="0.4">
      <c r="A75" s="14" t="str">
        <f t="shared" si="8"/>
        <v>07-0167-7873-6510-2000-0000-0019h8670r7615</v>
      </c>
      <c r="B75" t="s">
        <v>2352</v>
      </c>
      <c r="C75" t="s">
        <v>2353</v>
      </c>
      <c r="D75" s="83" t="s">
        <v>4466</v>
      </c>
      <c r="E75" t="s">
        <v>1072</v>
      </c>
      <c r="F75" t="s">
        <v>268</v>
      </c>
      <c r="G75" s="13">
        <v>42300</v>
      </c>
      <c r="H75" s="70">
        <v>58.24</v>
      </c>
      <c r="I75" t="s">
        <v>145</v>
      </c>
      <c r="J75" t="s">
        <v>978</v>
      </c>
      <c r="K75" t="s">
        <v>2285</v>
      </c>
      <c r="L75" s="60" t="s">
        <v>148</v>
      </c>
      <c r="M75" s="1" t="str">
        <f t="shared" si="9"/>
        <v>広島市</v>
      </c>
      <c r="N75" s="1" t="str">
        <f t="shared" si="10"/>
        <v>低</v>
      </c>
      <c r="O75" s="45">
        <v>42300</v>
      </c>
      <c r="P75" s="16">
        <f t="shared" si="11"/>
        <v>7</v>
      </c>
      <c r="Q75">
        <f t="shared" si="6"/>
        <v>1</v>
      </c>
      <c r="R75">
        <f t="shared" si="7"/>
        <v>1</v>
      </c>
    </row>
    <row r="76" spans="1:18" x14ac:dyDescent="0.4">
      <c r="A76" s="14" t="str">
        <f t="shared" si="8"/>
        <v>07-0167-7942-9210-2000-0000-0018e9670q7912</v>
      </c>
      <c r="B76" t="s">
        <v>2354</v>
      </c>
      <c r="C76" t="s">
        <v>2355</v>
      </c>
      <c r="E76" t="s">
        <v>1073</v>
      </c>
      <c r="F76" t="s">
        <v>269</v>
      </c>
      <c r="G76" s="13">
        <v>42442</v>
      </c>
      <c r="H76" s="70">
        <v>29.12</v>
      </c>
      <c r="I76" t="s">
        <v>145</v>
      </c>
      <c r="J76" t="s">
        <v>978</v>
      </c>
      <c r="K76" t="s">
        <v>2285</v>
      </c>
      <c r="L76" s="60" t="s">
        <v>148</v>
      </c>
      <c r="M76" s="1" t="str">
        <f t="shared" si="9"/>
        <v>広島市</v>
      </c>
      <c r="N76" s="1" t="str">
        <f t="shared" si="10"/>
        <v>低</v>
      </c>
      <c r="O76" s="45">
        <v>42442</v>
      </c>
      <c r="P76" s="16">
        <f t="shared" si="11"/>
        <v>7</v>
      </c>
      <c r="Q76">
        <f t="shared" si="6"/>
        <v>1</v>
      </c>
      <c r="R76">
        <f t="shared" si="7"/>
        <v>1</v>
      </c>
    </row>
    <row r="77" spans="1:18" x14ac:dyDescent="0.4">
      <c r="A77" s="14" t="str">
        <f t="shared" si="8"/>
        <v>07-0167-7896-0910-2000-0000-0016m8670u7019</v>
      </c>
      <c r="B77" s="71" t="s">
        <v>2356</v>
      </c>
      <c r="C77" t="s">
        <v>2357</v>
      </c>
      <c r="E77" t="s">
        <v>1074</v>
      </c>
      <c r="F77" t="s">
        <v>270</v>
      </c>
      <c r="G77" s="13">
        <v>42363</v>
      </c>
      <c r="H77" s="70">
        <v>21.84</v>
      </c>
      <c r="I77" t="s">
        <v>145</v>
      </c>
      <c r="J77" t="s">
        <v>978</v>
      </c>
      <c r="K77" t="s">
        <v>2285</v>
      </c>
      <c r="L77" s="60" t="s">
        <v>148</v>
      </c>
      <c r="M77" s="1" t="str">
        <f t="shared" si="9"/>
        <v>広島市</v>
      </c>
      <c r="N77" s="1" t="str">
        <f t="shared" si="10"/>
        <v>低</v>
      </c>
      <c r="O77" s="45">
        <v>42363</v>
      </c>
      <c r="P77" s="16">
        <f t="shared" si="11"/>
        <v>7</v>
      </c>
      <c r="Q77">
        <f t="shared" si="6"/>
        <v>1</v>
      </c>
      <c r="R77">
        <f t="shared" si="7"/>
        <v>1</v>
      </c>
    </row>
    <row r="78" spans="1:18" x14ac:dyDescent="0.4">
      <c r="A78" s="14" t="str">
        <f t="shared" si="8"/>
        <v>07-0134-1245-6510-2000-0000-0018e2310t4615</v>
      </c>
      <c r="B78" t="s">
        <v>2358</v>
      </c>
      <c r="C78" t="s">
        <v>2359</v>
      </c>
      <c r="E78" t="s">
        <v>1075</v>
      </c>
      <c r="F78" t="s">
        <v>271</v>
      </c>
      <c r="G78" s="13">
        <v>42266</v>
      </c>
      <c r="H78" s="70">
        <v>10.08</v>
      </c>
      <c r="I78" t="s">
        <v>145</v>
      </c>
      <c r="J78" t="s">
        <v>980</v>
      </c>
      <c r="K78" t="s">
        <v>2285</v>
      </c>
      <c r="L78" s="60" t="s">
        <v>148</v>
      </c>
      <c r="M78" s="1" t="str">
        <f t="shared" si="9"/>
        <v>岡山市</v>
      </c>
      <c r="N78" s="1" t="str">
        <f t="shared" si="10"/>
        <v>低</v>
      </c>
      <c r="O78" s="45">
        <v>42266</v>
      </c>
      <c r="P78" s="16">
        <f t="shared" si="11"/>
        <v>7</v>
      </c>
      <c r="Q78">
        <f t="shared" si="6"/>
        <v>1</v>
      </c>
      <c r="R78">
        <f t="shared" si="7"/>
        <v>1</v>
      </c>
    </row>
    <row r="79" spans="1:18" x14ac:dyDescent="0.4">
      <c r="A79" s="14" t="str">
        <f t="shared" si="8"/>
        <v>07-0134-1246-2610-2000-0000-0016e2310u4216</v>
      </c>
      <c r="B79" t="s">
        <v>2360</v>
      </c>
      <c r="C79" t="s">
        <v>2361</v>
      </c>
      <c r="E79" t="s">
        <v>1076</v>
      </c>
      <c r="F79" t="s">
        <v>271</v>
      </c>
      <c r="G79" s="13">
        <v>42658</v>
      </c>
      <c r="H79" s="70">
        <v>58.24</v>
      </c>
      <c r="I79" t="s">
        <v>145</v>
      </c>
      <c r="J79" t="s">
        <v>980</v>
      </c>
      <c r="K79" t="s">
        <v>2285</v>
      </c>
      <c r="L79" s="60" t="s">
        <v>148</v>
      </c>
      <c r="M79" s="1" t="str">
        <f t="shared" si="9"/>
        <v>岡山市</v>
      </c>
      <c r="N79" s="1" t="str">
        <f t="shared" si="10"/>
        <v>低</v>
      </c>
      <c r="O79" s="45">
        <v>42658</v>
      </c>
      <c r="P79" s="16">
        <f t="shared" si="11"/>
        <v>6</v>
      </c>
      <c r="Q79">
        <f t="shared" si="6"/>
        <v>1</v>
      </c>
      <c r="R79">
        <f t="shared" si="7"/>
        <v>1</v>
      </c>
    </row>
    <row r="80" spans="1:18" x14ac:dyDescent="0.4">
      <c r="A80" s="14" t="str">
        <f t="shared" si="8"/>
        <v/>
      </c>
      <c r="B80" s="76"/>
      <c r="C80" s="76"/>
      <c r="E80" t="s">
        <v>1077</v>
      </c>
      <c r="F80" t="s">
        <v>272</v>
      </c>
      <c r="G80" s="13">
        <v>42286</v>
      </c>
      <c r="H80" s="70">
        <v>13</v>
      </c>
      <c r="I80" t="s">
        <v>145</v>
      </c>
      <c r="J80" t="s">
        <v>996</v>
      </c>
      <c r="K80" s="76"/>
      <c r="L80" s="60" t="s">
        <v>148</v>
      </c>
      <c r="M80" s="1" t="str">
        <f t="shared" si="9"/>
        <v>徳島市</v>
      </c>
      <c r="N80" s="1" t="str">
        <f t="shared" si="10"/>
        <v>低</v>
      </c>
      <c r="O80" s="45">
        <v>42286</v>
      </c>
      <c r="P80" s="16">
        <f t="shared" si="11"/>
        <v>7</v>
      </c>
      <c r="Q80">
        <f t="shared" si="6"/>
        <v>0</v>
      </c>
      <c r="R80">
        <f t="shared" si="7"/>
        <v>0</v>
      </c>
    </row>
    <row r="81" spans="1:18" x14ac:dyDescent="0.4">
      <c r="A81" s="14" t="str">
        <f t="shared" si="8"/>
        <v>07-0133-9748-5810-2000-0000-0011e7390w3518</v>
      </c>
      <c r="B81" t="s">
        <v>2362</v>
      </c>
      <c r="C81" t="s">
        <v>2363</v>
      </c>
      <c r="E81" t="s">
        <v>1078</v>
      </c>
      <c r="F81" t="s">
        <v>273</v>
      </c>
      <c r="G81" s="13">
        <v>42278</v>
      </c>
      <c r="H81" s="70">
        <v>11.55</v>
      </c>
      <c r="I81" t="s">
        <v>145</v>
      </c>
      <c r="J81" t="s">
        <v>980</v>
      </c>
      <c r="K81" t="s">
        <v>2285</v>
      </c>
      <c r="L81" s="60" t="s">
        <v>148</v>
      </c>
      <c r="M81" s="1" t="str">
        <f t="shared" si="9"/>
        <v>岡山市</v>
      </c>
      <c r="N81" s="1" t="str">
        <f t="shared" si="10"/>
        <v>低</v>
      </c>
      <c r="O81" s="45">
        <v>42278</v>
      </c>
      <c r="P81" s="16">
        <f t="shared" si="11"/>
        <v>7</v>
      </c>
      <c r="Q81">
        <f t="shared" si="6"/>
        <v>1</v>
      </c>
      <c r="R81">
        <f t="shared" si="7"/>
        <v>1</v>
      </c>
    </row>
    <row r="82" spans="1:18" x14ac:dyDescent="0.4">
      <c r="A82" s="14" t="str">
        <f t="shared" si="8"/>
        <v>07-0134-1250-4410-2000-0000-0015f2310n4414</v>
      </c>
      <c r="B82" t="s">
        <v>2364</v>
      </c>
      <c r="C82" t="s">
        <v>2365</v>
      </c>
      <c r="D82" s="83" t="s">
        <v>4466</v>
      </c>
      <c r="E82" t="s">
        <v>1079</v>
      </c>
      <c r="F82" t="s">
        <v>274</v>
      </c>
      <c r="G82" s="13">
        <v>42276</v>
      </c>
      <c r="H82" s="70">
        <v>14.56</v>
      </c>
      <c r="I82" t="s">
        <v>145</v>
      </c>
      <c r="J82" t="s">
        <v>980</v>
      </c>
      <c r="K82" t="s">
        <v>2285</v>
      </c>
      <c r="L82" s="60" t="s">
        <v>148</v>
      </c>
      <c r="M82" s="1" t="str">
        <f t="shared" si="9"/>
        <v>岡山市</v>
      </c>
      <c r="N82" s="1" t="str">
        <f t="shared" si="10"/>
        <v>低</v>
      </c>
      <c r="O82" s="45">
        <v>42276</v>
      </c>
      <c r="P82" s="16">
        <f t="shared" si="11"/>
        <v>7</v>
      </c>
      <c r="Q82">
        <f t="shared" si="6"/>
        <v>1</v>
      </c>
      <c r="R82">
        <f t="shared" si="7"/>
        <v>1</v>
      </c>
    </row>
    <row r="83" spans="1:18" x14ac:dyDescent="0.4">
      <c r="A83" s="14" t="str">
        <f t="shared" si="8"/>
        <v>07-0146-0649-3510-2000-0000-0019e6400x6315</v>
      </c>
      <c r="B83" t="s">
        <v>2366</v>
      </c>
      <c r="C83" t="s">
        <v>2367</v>
      </c>
      <c r="E83" t="s">
        <v>1080</v>
      </c>
      <c r="F83" t="s">
        <v>275</v>
      </c>
      <c r="G83" s="13">
        <v>42310</v>
      </c>
      <c r="H83" s="70">
        <v>12.48</v>
      </c>
      <c r="I83" t="s">
        <v>145</v>
      </c>
      <c r="J83" t="s">
        <v>980</v>
      </c>
      <c r="K83" t="s">
        <v>2285</v>
      </c>
      <c r="L83" s="60" t="s">
        <v>148</v>
      </c>
      <c r="M83" s="1" t="str">
        <f t="shared" si="9"/>
        <v>岡山市</v>
      </c>
      <c r="N83" s="1" t="str">
        <f t="shared" si="10"/>
        <v>低</v>
      </c>
      <c r="O83" s="45">
        <v>42310</v>
      </c>
      <c r="P83" s="16">
        <f t="shared" si="11"/>
        <v>7</v>
      </c>
      <c r="Q83">
        <f t="shared" si="6"/>
        <v>1</v>
      </c>
      <c r="R83">
        <f t="shared" si="7"/>
        <v>1</v>
      </c>
    </row>
    <row r="84" spans="1:18" x14ac:dyDescent="0.4">
      <c r="A84" s="14" t="str">
        <f t="shared" si="8"/>
        <v>07-0146-0649-3010-2000-0000-0014e6400x6310</v>
      </c>
      <c r="B84" t="s">
        <v>2368</v>
      </c>
      <c r="C84" t="s">
        <v>2369</v>
      </c>
      <c r="E84" t="s">
        <v>1081</v>
      </c>
      <c r="F84" t="s">
        <v>275</v>
      </c>
      <c r="G84" s="13">
        <v>42334</v>
      </c>
      <c r="H84" s="70">
        <v>11.44</v>
      </c>
      <c r="I84" t="s">
        <v>145</v>
      </c>
      <c r="J84" t="s">
        <v>980</v>
      </c>
      <c r="K84" t="s">
        <v>2285</v>
      </c>
      <c r="L84" s="60" t="s">
        <v>148</v>
      </c>
      <c r="M84" s="1" t="str">
        <f t="shared" si="9"/>
        <v>岡山市</v>
      </c>
      <c r="N84" s="1" t="str">
        <f t="shared" si="10"/>
        <v>低</v>
      </c>
      <c r="O84" s="45">
        <v>42334</v>
      </c>
      <c r="P84" s="16">
        <f t="shared" si="11"/>
        <v>7</v>
      </c>
      <c r="Q84">
        <f t="shared" si="6"/>
        <v>1</v>
      </c>
      <c r="R84">
        <f t="shared" si="7"/>
        <v>1</v>
      </c>
    </row>
    <row r="85" spans="1:18" x14ac:dyDescent="0.4">
      <c r="A85" s="14" t="str">
        <f t="shared" si="8"/>
        <v>07-0146-0649-3410-2000-0000-0016e6400x6314</v>
      </c>
      <c r="B85" t="s">
        <v>2370</v>
      </c>
      <c r="C85" t="s">
        <v>2371</v>
      </c>
      <c r="E85" t="s">
        <v>1082</v>
      </c>
      <c r="F85" t="s">
        <v>275</v>
      </c>
      <c r="G85" s="13">
        <v>42310</v>
      </c>
      <c r="H85" s="70">
        <v>12.6</v>
      </c>
      <c r="I85" t="s">
        <v>145</v>
      </c>
      <c r="J85" t="s">
        <v>980</v>
      </c>
      <c r="K85" t="s">
        <v>2285</v>
      </c>
      <c r="L85" s="60" t="s">
        <v>148</v>
      </c>
      <c r="M85" s="1" t="str">
        <f t="shared" si="9"/>
        <v>岡山市</v>
      </c>
      <c r="N85" s="1" t="str">
        <f t="shared" si="10"/>
        <v>低</v>
      </c>
      <c r="O85" s="45">
        <v>42310</v>
      </c>
      <c r="P85" s="16">
        <f t="shared" si="11"/>
        <v>7</v>
      </c>
      <c r="Q85">
        <f t="shared" si="6"/>
        <v>1</v>
      </c>
      <c r="R85">
        <f t="shared" si="7"/>
        <v>1</v>
      </c>
    </row>
    <row r="86" spans="1:18" x14ac:dyDescent="0.4">
      <c r="A86" s="14" t="str">
        <f t="shared" si="8"/>
        <v>07-0146-0649-3610-2000-0000-0012e6400x6316</v>
      </c>
      <c r="B86" t="s">
        <v>2372</v>
      </c>
      <c r="C86" t="s">
        <v>2373</v>
      </c>
      <c r="E86" t="s">
        <v>1083</v>
      </c>
      <c r="F86" t="s">
        <v>275</v>
      </c>
      <c r="G86" s="13">
        <v>42334</v>
      </c>
      <c r="H86" s="70">
        <v>13.52</v>
      </c>
      <c r="I86" t="s">
        <v>145</v>
      </c>
      <c r="J86" t="s">
        <v>980</v>
      </c>
      <c r="K86" t="s">
        <v>2285</v>
      </c>
      <c r="L86" s="60" t="s">
        <v>148</v>
      </c>
      <c r="M86" s="1" t="str">
        <f t="shared" si="9"/>
        <v>岡山市</v>
      </c>
      <c r="N86" s="1" t="str">
        <f t="shared" si="10"/>
        <v>低</v>
      </c>
      <c r="O86" s="45">
        <v>42334</v>
      </c>
      <c r="P86" s="16">
        <f t="shared" si="11"/>
        <v>7</v>
      </c>
      <c r="Q86">
        <f t="shared" si="6"/>
        <v>1</v>
      </c>
      <c r="R86">
        <f t="shared" si="7"/>
        <v>1</v>
      </c>
    </row>
    <row r="87" spans="1:18" x14ac:dyDescent="0.4">
      <c r="A87" s="14" t="str">
        <f t="shared" si="8"/>
        <v>07-0146-0649-3310-2000-0000-0013e6400x6313</v>
      </c>
      <c r="B87" t="s">
        <v>2374</v>
      </c>
      <c r="C87" t="s">
        <v>2375</v>
      </c>
      <c r="E87" t="s">
        <v>1084</v>
      </c>
      <c r="F87" t="s">
        <v>275</v>
      </c>
      <c r="G87" s="13">
        <v>42310</v>
      </c>
      <c r="H87" s="70">
        <v>12.48</v>
      </c>
      <c r="I87" t="s">
        <v>145</v>
      </c>
      <c r="J87" t="s">
        <v>980</v>
      </c>
      <c r="K87" t="s">
        <v>2285</v>
      </c>
      <c r="L87" s="60" t="s">
        <v>148</v>
      </c>
      <c r="M87" s="1" t="str">
        <f t="shared" si="9"/>
        <v>岡山市</v>
      </c>
      <c r="N87" s="1" t="str">
        <f t="shared" si="10"/>
        <v>低</v>
      </c>
      <c r="O87" s="45">
        <v>42310</v>
      </c>
      <c r="P87" s="16">
        <f t="shared" si="11"/>
        <v>7</v>
      </c>
      <c r="Q87">
        <f t="shared" si="6"/>
        <v>1</v>
      </c>
      <c r="R87">
        <f t="shared" si="7"/>
        <v>1</v>
      </c>
    </row>
    <row r="88" spans="1:18" x14ac:dyDescent="0.4">
      <c r="A88" s="14" t="str">
        <f t="shared" si="8"/>
        <v>07-0146-0649-3910-2000-0000-0011e6400x6319</v>
      </c>
      <c r="B88" t="s">
        <v>2376</v>
      </c>
      <c r="C88" t="s">
        <v>2377</v>
      </c>
      <c r="E88" t="s">
        <v>1085</v>
      </c>
      <c r="F88" t="s">
        <v>2378</v>
      </c>
      <c r="G88" s="13">
        <v>42310</v>
      </c>
      <c r="H88" s="70">
        <v>5.2</v>
      </c>
      <c r="I88" t="s">
        <v>145</v>
      </c>
      <c r="J88" t="s">
        <v>980</v>
      </c>
      <c r="K88" t="s">
        <v>2285</v>
      </c>
      <c r="L88" s="60" t="s">
        <v>148</v>
      </c>
      <c r="M88" s="1" t="str">
        <f t="shared" si="9"/>
        <v>岡山市</v>
      </c>
      <c r="N88" s="1" t="str">
        <f t="shared" si="10"/>
        <v>低</v>
      </c>
      <c r="O88" s="45">
        <v>42310</v>
      </c>
      <c r="P88" s="16">
        <f t="shared" si="11"/>
        <v>7</v>
      </c>
      <c r="Q88">
        <f t="shared" si="6"/>
        <v>1</v>
      </c>
      <c r="R88">
        <f t="shared" si="7"/>
        <v>1</v>
      </c>
    </row>
    <row r="89" spans="1:18" x14ac:dyDescent="0.4">
      <c r="A89" s="14" t="str">
        <f t="shared" si="8"/>
        <v>07-0146-0649-4110-2000-0000-0018e6400x6411</v>
      </c>
      <c r="B89" t="s">
        <v>2379</v>
      </c>
      <c r="C89" t="s">
        <v>2380</v>
      </c>
      <c r="E89" t="s">
        <v>1086</v>
      </c>
      <c r="F89" t="s">
        <v>2378</v>
      </c>
      <c r="G89" s="13">
        <v>42310</v>
      </c>
      <c r="H89" s="70">
        <v>7.28</v>
      </c>
      <c r="I89" t="s">
        <v>145</v>
      </c>
      <c r="J89" t="s">
        <v>980</v>
      </c>
      <c r="K89" t="s">
        <v>2285</v>
      </c>
      <c r="L89" s="60" t="s">
        <v>148</v>
      </c>
      <c r="M89" s="1" t="str">
        <f t="shared" si="9"/>
        <v>岡山市</v>
      </c>
      <c r="N89" s="1" t="str">
        <f t="shared" si="10"/>
        <v>低</v>
      </c>
      <c r="O89" s="45">
        <v>42310</v>
      </c>
      <c r="P89" s="16">
        <f t="shared" si="11"/>
        <v>7</v>
      </c>
      <c r="Q89">
        <f t="shared" si="6"/>
        <v>1</v>
      </c>
      <c r="R89">
        <f t="shared" si="7"/>
        <v>1</v>
      </c>
    </row>
    <row r="90" spans="1:18" x14ac:dyDescent="0.4">
      <c r="A90" s="14" t="str">
        <f t="shared" si="8"/>
        <v>07-0146-0647-3610-2000-0000-0014e6400v6316</v>
      </c>
      <c r="B90" t="s">
        <v>2381</v>
      </c>
      <c r="C90" t="s">
        <v>2382</v>
      </c>
      <c r="E90" t="s">
        <v>1087</v>
      </c>
      <c r="F90" t="s">
        <v>276</v>
      </c>
      <c r="G90" s="13">
        <v>42338</v>
      </c>
      <c r="H90" s="70">
        <v>34.06</v>
      </c>
      <c r="I90" t="s">
        <v>145</v>
      </c>
      <c r="J90" t="s">
        <v>980</v>
      </c>
      <c r="K90" t="s">
        <v>2285</v>
      </c>
      <c r="L90" s="60" t="s">
        <v>148</v>
      </c>
      <c r="M90" s="1" t="str">
        <f t="shared" si="9"/>
        <v>岡山市</v>
      </c>
      <c r="N90" s="1" t="str">
        <f t="shared" si="10"/>
        <v>低</v>
      </c>
      <c r="O90" s="45">
        <v>42338</v>
      </c>
      <c r="P90" s="16">
        <f t="shared" si="11"/>
        <v>7</v>
      </c>
      <c r="Q90">
        <f t="shared" si="6"/>
        <v>1</v>
      </c>
      <c r="R90">
        <f t="shared" si="7"/>
        <v>1</v>
      </c>
    </row>
    <row r="91" spans="1:18" x14ac:dyDescent="0.4">
      <c r="A91" s="14" t="str">
        <f t="shared" si="8"/>
        <v>07-0156-2032-3410-2000-0000-0011d0520q6314</v>
      </c>
      <c r="B91" t="s">
        <v>2383</v>
      </c>
      <c r="C91" t="s">
        <v>2384</v>
      </c>
      <c r="E91" t="s">
        <v>1088</v>
      </c>
      <c r="F91" t="s">
        <v>277</v>
      </c>
      <c r="G91" s="13">
        <v>42278</v>
      </c>
      <c r="H91" s="70">
        <v>58.24</v>
      </c>
      <c r="I91" t="s">
        <v>145</v>
      </c>
      <c r="J91" t="s">
        <v>978</v>
      </c>
      <c r="K91" t="s">
        <v>2285</v>
      </c>
      <c r="L91" s="60" t="s">
        <v>148</v>
      </c>
      <c r="M91" s="1" t="str">
        <f t="shared" si="9"/>
        <v>広島市</v>
      </c>
      <c r="N91" s="1" t="str">
        <f t="shared" si="10"/>
        <v>低</v>
      </c>
      <c r="O91" s="45">
        <v>42278</v>
      </c>
      <c r="P91" s="16">
        <f t="shared" si="11"/>
        <v>7</v>
      </c>
      <c r="Q91">
        <f t="shared" si="6"/>
        <v>1</v>
      </c>
      <c r="R91">
        <f t="shared" si="7"/>
        <v>1</v>
      </c>
    </row>
    <row r="92" spans="1:18" x14ac:dyDescent="0.4">
      <c r="A92" s="14" t="str">
        <f t="shared" si="8"/>
        <v>07-0156-2048-0810-2000-0000-0011e0520w6018</v>
      </c>
      <c r="B92" t="s">
        <v>2385</v>
      </c>
      <c r="C92" t="s">
        <v>2386</v>
      </c>
      <c r="D92" s="83" t="s">
        <v>4466</v>
      </c>
      <c r="E92" t="s">
        <v>1089</v>
      </c>
      <c r="F92" t="s">
        <v>278</v>
      </c>
      <c r="G92" s="13">
        <v>42386</v>
      </c>
      <c r="H92" s="70">
        <v>40.04</v>
      </c>
      <c r="I92" t="s">
        <v>145</v>
      </c>
      <c r="J92" t="s">
        <v>978</v>
      </c>
      <c r="K92" t="s">
        <v>2285</v>
      </c>
      <c r="L92" s="60" t="s">
        <v>148</v>
      </c>
      <c r="M92" s="1" t="str">
        <f t="shared" si="9"/>
        <v>広島市</v>
      </c>
      <c r="N92" s="1" t="str">
        <f t="shared" si="10"/>
        <v>低</v>
      </c>
      <c r="O92" s="45">
        <v>42386</v>
      </c>
      <c r="P92" s="16">
        <f t="shared" si="11"/>
        <v>7</v>
      </c>
      <c r="Q92">
        <f t="shared" si="6"/>
        <v>1</v>
      </c>
      <c r="R92">
        <f t="shared" si="7"/>
        <v>1</v>
      </c>
    </row>
    <row r="93" spans="1:18" x14ac:dyDescent="0.4">
      <c r="A93" s="14" t="str">
        <f t="shared" si="8"/>
        <v>07-0162-3104-7310-2000-0000-0012a1630s2713</v>
      </c>
      <c r="B93" s="71" t="s">
        <v>2387</v>
      </c>
      <c r="C93" t="s">
        <v>2389</v>
      </c>
      <c r="D93" s="83" t="s">
        <v>4466</v>
      </c>
      <c r="E93" t="s">
        <v>1090</v>
      </c>
      <c r="F93" t="s">
        <v>2388</v>
      </c>
      <c r="G93" s="13">
        <v>42393</v>
      </c>
      <c r="H93" s="70">
        <v>58.24</v>
      </c>
      <c r="I93" t="s">
        <v>145</v>
      </c>
      <c r="J93" t="s">
        <v>978</v>
      </c>
      <c r="K93" t="s">
        <v>2285</v>
      </c>
      <c r="L93" s="60" t="s">
        <v>148</v>
      </c>
      <c r="M93" s="1" t="str">
        <f t="shared" si="9"/>
        <v>広島市</v>
      </c>
      <c r="N93" s="1" t="str">
        <f t="shared" si="10"/>
        <v>低</v>
      </c>
      <c r="O93" s="45">
        <v>42393</v>
      </c>
      <c r="P93" s="16">
        <f t="shared" si="11"/>
        <v>7</v>
      </c>
      <c r="Q93">
        <f t="shared" si="6"/>
        <v>1</v>
      </c>
      <c r="R93">
        <f t="shared" si="7"/>
        <v>1</v>
      </c>
    </row>
    <row r="94" spans="1:18" x14ac:dyDescent="0.4">
      <c r="A94" s="14" t="str">
        <f t="shared" si="8"/>
        <v>07-0167-7899-4520-2000-0000-0010m8670x7415</v>
      </c>
      <c r="B94" s="72" t="s">
        <v>2390</v>
      </c>
      <c r="C94" s="72" t="s">
        <v>2391</v>
      </c>
      <c r="D94" s="85" t="s">
        <v>4466</v>
      </c>
      <c r="E94" t="s">
        <v>1091</v>
      </c>
      <c r="F94" t="s">
        <v>244</v>
      </c>
      <c r="G94" s="13">
        <v>42465</v>
      </c>
      <c r="H94" s="70">
        <v>58.24</v>
      </c>
      <c r="I94" t="s">
        <v>145</v>
      </c>
      <c r="J94" t="s">
        <v>978</v>
      </c>
      <c r="K94" t="s">
        <v>2285</v>
      </c>
      <c r="L94" s="60" t="s">
        <v>148</v>
      </c>
      <c r="M94" s="1" t="str">
        <f t="shared" si="9"/>
        <v>広島市</v>
      </c>
      <c r="N94" s="1" t="str">
        <f t="shared" si="10"/>
        <v>低</v>
      </c>
      <c r="O94" s="45">
        <v>42465</v>
      </c>
      <c r="P94" s="16">
        <f t="shared" si="11"/>
        <v>7</v>
      </c>
      <c r="Q94">
        <f t="shared" si="6"/>
        <v>1</v>
      </c>
      <c r="R94">
        <f t="shared" si="7"/>
        <v>1</v>
      </c>
    </row>
    <row r="95" spans="1:18" x14ac:dyDescent="0.4">
      <c r="A95" s="14" t="str">
        <f t="shared" si="8"/>
        <v>07-0156-2036-9910-2000-0000-0018d0520u6919</v>
      </c>
      <c r="B95" t="s">
        <v>2392</v>
      </c>
      <c r="C95" t="s">
        <v>2393</v>
      </c>
      <c r="E95" t="s">
        <v>1092</v>
      </c>
      <c r="F95" t="s">
        <v>277</v>
      </c>
      <c r="G95" s="13">
        <v>42314</v>
      </c>
      <c r="H95" s="70">
        <v>18.2</v>
      </c>
      <c r="I95" t="s">
        <v>145</v>
      </c>
      <c r="J95" t="s">
        <v>978</v>
      </c>
      <c r="K95" t="s">
        <v>2285</v>
      </c>
      <c r="L95" s="60" t="s">
        <v>148</v>
      </c>
      <c r="M95" s="1" t="str">
        <f t="shared" si="9"/>
        <v>広島市</v>
      </c>
      <c r="N95" s="1" t="str">
        <f t="shared" si="10"/>
        <v>低</v>
      </c>
      <c r="O95" s="45">
        <v>42314</v>
      </c>
      <c r="P95" s="16">
        <f t="shared" si="11"/>
        <v>7</v>
      </c>
      <c r="Q95">
        <f t="shared" si="6"/>
        <v>1</v>
      </c>
      <c r="R95">
        <f t="shared" si="7"/>
        <v>1</v>
      </c>
    </row>
    <row r="96" spans="1:18" x14ac:dyDescent="0.4">
      <c r="A96" s="14" t="str">
        <f t="shared" si="8"/>
        <v>07-0167-7880-7910-2000-0000-0012k8670n7719</v>
      </c>
      <c r="B96" s="71" t="s">
        <v>2394</v>
      </c>
      <c r="C96" t="s">
        <v>2395</v>
      </c>
      <c r="E96" t="s">
        <v>1093</v>
      </c>
      <c r="F96" t="s">
        <v>279</v>
      </c>
      <c r="G96" s="13">
        <v>42269</v>
      </c>
      <c r="H96" s="70">
        <v>15.6</v>
      </c>
      <c r="I96" t="s">
        <v>145</v>
      </c>
      <c r="J96" t="s">
        <v>978</v>
      </c>
      <c r="K96" t="s">
        <v>2285</v>
      </c>
      <c r="L96" s="60" t="s">
        <v>148</v>
      </c>
      <c r="M96" s="1" t="str">
        <f t="shared" si="9"/>
        <v>広島市</v>
      </c>
      <c r="N96" s="1" t="str">
        <f t="shared" si="10"/>
        <v>低</v>
      </c>
      <c r="O96" s="45">
        <v>42269</v>
      </c>
      <c r="P96" s="16">
        <f t="shared" si="11"/>
        <v>7</v>
      </c>
      <c r="Q96">
        <f t="shared" si="6"/>
        <v>1</v>
      </c>
      <c r="R96">
        <f t="shared" si="7"/>
        <v>1</v>
      </c>
    </row>
    <row r="97" spans="1:18" x14ac:dyDescent="0.4">
      <c r="A97" s="14" t="str">
        <f t="shared" si="8"/>
        <v>07-0167-7880-8210-2000-0000-0012k8670n7812</v>
      </c>
      <c r="B97" s="71" t="s">
        <v>2396</v>
      </c>
      <c r="C97" t="s">
        <v>2397</v>
      </c>
      <c r="E97" t="s">
        <v>1094</v>
      </c>
      <c r="F97" t="s">
        <v>279</v>
      </c>
      <c r="G97" s="13">
        <v>42269</v>
      </c>
      <c r="H97" s="70">
        <v>15.6</v>
      </c>
      <c r="I97" t="s">
        <v>145</v>
      </c>
      <c r="J97" t="s">
        <v>978</v>
      </c>
      <c r="K97" t="s">
        <v>2285</v>
      </c>
      <c r="L97" s="60" t="s">
        <v>148</v>
      </c>
      <c r="M97" s="1" t="str">
        <f t="shared" si="9"/>
        <v>広島市</v>
      </c>
      <c r="N97" s="1" t="str">
        <f t="shared" si="10"/>
        <v>低</v>
      </c>
      <c r="O97" s="45">
        <v>42269</v>
      </c>
      <c r="P97" s="16">
        <f t="shared" si="11"/>
        <v>7</v>
      </c>
      <c r="Q97">
        <f t="shared" si="6"/>
        <v>1</v>
      </c>
      <c r="R97">
        <f t="shared" si="7"/>
        <v>1</v>
      </c>
    </row>
    <row r="98" spans="1:18" x14ac:dyDescent="0.4">
      <c r="A98" s="14" t="str">
        <f t="shared" si="8"/>
        <v>07-0167-7880-8410-2000-0000-0018k8670n7814</v>
      </c>
      <c r="B98" s="71" t="s">
        <v>2398</v>
      </c>
      <c r="C98" t="s">
        <v>2399</v>
      </c>
      <c r="E98" t="s">
        <v>1095</v>
      </c>
      <c r="F98" t="s">
        <v>279</v>
      </c>
      <c r="G98" s="13">
        <v>42269</v>
      </c>
      <c r="H98" s="70">
        <v>15.6</v>
      </c>
      <c r="I98" t="s">
        <v>145</v>
      </c>
      <c r="J98" t="s">
        <v>978</v>
      </c>
      <c r="K98" t="s">
        <v>2285</v>
      </c>
      <c r="L98" s="60" t="s">
        <v>148</v>
      </c>
      <c r="M98" s="1" t="str">
        <f t="shared" si="9"/>
        <v>広島市</v>
      </c>
      <c r="N98" s="1" t="str">
        <f t="shared" si="10"/>
        <v>低</v>
      </c>
      <c r="O98" s="45">
        <v>42269</v>
      </c>
      <c r="P98" s="16">
        <f t="shared" si="11"/>
        <v>7</v>
      </c>
      <c r="Q98">
        <f t="shared" si="6"/>
        <v>1</v>
      </c>
      <c r="R98">
        <f t="shared" si="7"/>
        <v>1</v>
      </c>
    </row>
    <row r="99" spans="1:18" x14ac:dyDescent="0.4">
      <c r="A99" s="14" t="str">
        <f t="shared" si="8"/>
        <v>07-0165-0709-0410-2000-0000-0017a7600x5014</v>
      </c>
      <c r="B99" t="s">
        <v>2400</v>
      </c>
      <c r="C99" t="s">
        <v>2401</v>
      </c>
      <c r="E99" t="s">
        <v>1096</v>
      </c>
      <c r="F99" t="s">
        <v>280</v>
      </c>
      <c r="G99" s="13">
        <v>42348</v>
      </c>
      <c r="H99" s="70">
        <v>17.68</v>
      </c>
      <c r="I99" t="s">
        <v>145</v>
      </c>
      <c r="J99" t="s">
        <v>978</v>
      </c>
      <c r="K99" t="s">
        <v>2285</v>
      </c>
      <c r="L99" s="60" t="s">
        <v>148</v>
      </c>
      <c r="M99" s="1" t="str">
        <f t="shared" si="9"/>
        <v>広島市</v>
      </c>
      <c r="N99" s="1" t="str">
        <f t="shared" si="10"/>
        <v>低</v>
      </c>
      <c r="O99" s="45">
        <v>42348</v>
      </c>
      <c r="P99" s="16">
        <f t="shared" si="11"/>
        <v>7</v>
      </c>
      <c r="Q99">
        <f t="shared" si="6"/>
        <v>1</v>
      </c>
      <c r="R99">
        <f t="shared" si="7"/>
        <v>1</v>
      </c>
    </row>
    <row r="100" spans="1:18" x14ac:dyDescent="0.4">
      <c r="A100" s="14" t="str">
        <f t="shared" si="8"/>
        <v>07-0165-0711-3310-2000-0000-0012b7600p5313</v>
      </c>
      <c r="B100" t="s">
        <v>2402</v>
      </c>
      <c r="C100" t="s">
        <v>2403</v>
      </c>
      <c r="E100" t="s">
        <v>1097</v>
      </c>
      <c r="F100" t="s">
        <v>280</v>
      </c>
      <c r="G100" s="13">
        <v>42327</v>
      </c>
      <c r="H100" s="70">
        <v>14.56</v>
      </c>
      <c r="I100" t="s">
        <v>145</v>
      </c>
      <c r="J100" t="s">
        <v>978</v>
      </c>
      <c r="K100" t="s">
        <v>2285</v>
      </c>
      <c r="L100" s="60" t="s">
        <v>148</v>
      </c>
      <c r="M100" s="1" t="str">
        <f t="shared" si="9"/>
        <v>広島市</v>
      </c>
      <c r="N100" s="1" t="str">
        <f t="shared" si="10"/>
        <v>低</v>
      </c>
      <c r="O100" s="45">
        <v>42327</v>
      </c>
      <c r="P100" s="16">
        <f t="shared" si="11"/>
        <v>7</v>
      </c>
      <c r="Q100">
        <f t="shared" si="6"/>
        <v>1</v>
      </c>
      <c r="R100">
        <f t="shared" si="7"/>
        <v>1</v>
      </c>
    </row>
    <row r="101" spans="1:18" x14ac:dyDescent="0.4">
      <c r="A101" s="14" t="str">
        <f t="shared" si="8"/>
        <v>07-0156-2038-3710-2000-0000-0014d0520w6317</v>
      </c>
      <c r="B101" t="s">
        <v>2404</v>
      </c>
      <c r="C101" t="s">
        <v>2405</v>
      </c>
      <c r="E101" t="s">
        <v>1098</v>
      </c>
      <c r="F101" t="s">
        <v>2406</v>
      </c>
      <c r="G101" s="13">
        <v>42289</v>
      </c>
      <c r="H101" s="70">
        <v>16.64</v>
      </c>
      <c r="I101" t="s">
        <v>145</v>
      </c>
      <c r="J101" t="s">
        <v>978</v>
      </c>
      <c r="K101" t="s">
        <v>2285</v>
      </c>
      <c r="L101" s="60" t="s">
        <v>148</v>
      </c>
      <c r="M101" s="1" t="str">
        <f t="shared" si="9"/>
        <v>広島市</v>
      </c>
      <c r="N101" s="1" t="str">
        <f t="shared" si="10"/>
        <v>低</v>
      </c>
      <c r="O101" s="45">
        <v>42289</v>
      </c>
      <c r="P101" s="16">
        <f t="shared" si="11"/>
        <v>7</v>
      </c>
      <c r="Q101">
        <f t="shared" si="6"/>
        <v>1</v>
      </c>
      <c r="R101">
        <f t="shared" si="7"/>
        <v>1</v>
      </c>
    </row>
    <row r="102" spans="1:18" x14ac:dyDescent="0.4">
      <c r="A102" s="14" t="str">
        <f t="shared" si="8"/>
        <v>07-0165-0709-2710-2000-0000-0018a7600x5217</v>
      </c>
      <c r="B102" s="71" t="s">
        <v>2407</v>
      </c>
      <c r="C102" t="s">
        <v>2408</v>
      </c>
      <c r="E102" t="s">
        <v>1099</v>
      </c>
      <c r="F102" t="s">
        <v>281</v>
      </c>
      <c r="G102" s="13">
        <v>42283</v>
      </c>
      <c r="H102" s="70">
        <v>23.4</v>
      </c>
      <c r="I102" t="s">
        <v>145</v>
      </c>
      <c r="J102" t="s">
        <v>978</v>
      </c>
      <c r="K102" t="s">
        <v>2285</v>
      </c>
      <c r="L102" s="60" t="s">
        <v>148</v>
      </c>
      <c r="M102" s="1" t="str">
        <f t="shared" si="9"/>
        <v>広島市</v>
      </c>
      <c r="N102" s="1" t="str">
        <f t="shared" si="10"/>
        <v>低</v>
      </c>
      <c r="O102" s="45">
        <v>42283</v>
      </c>
      <c r="P102" s="16">
        <f t="shared" si="11"/>
        <v>7</v>
      </c>
      <c r="Q102">
        <f t="shared" si="6"/>
        <v>1</v>
      </c>
      <c r="R102">
        <f t="shared" si="7"/>
        <v>1</v>
      </c>
    </row>
    <row r="103" spans="1:18" x14ac:dyDescent="0.4">
      <c r="A103" s="14" t="str">
        <f t="shared" si="8"/>
        <v>07-0150-6789-9910-2000-0000-0011k7560x0919</v>
      </c>
      <c r="B103" t="s">
        <v>2409</v>
      </c>
      <c r="C103" t="s">
        <v>2410</v>
      </c>
      <c r="E103" t="s">
        <v>1100</v>
      </c>
      <c r="F103" t="s">
        <v>262</v>
      </c>
      <c r="G103" s="13">
        <v>42327</v>
      </c>
      <c r="H103" s="70">
        <v>40.04</v>
      </c>
      <c r="I103" t="s">
        <v>145</v>
      </c>
      <c r="J103" t="s">
        <v>978</v>
      </c>
      <c r="K103" t="s">
        <v>2285</v>
      </c>
      <c r="L103" s="60" t="s">
        <v>148</v>
      </c>
      <c r="M103" s="1" t="str">
        <f t="shared" si="9"/>
        <v>広島市</v>
      </c>
      <c r="N103" s="1" t="str">
        <f t="shared" si="10"/>
        <v>低</v>
      </c>
      <c r="O103" s="45">
        <v>42327</v>
      </c>
      <c r="P103" s="16">
        <f t="shared" si="11"/>
        <v>7</v>
      </c>
      <c r="Q103">
        <f t="shared" si="6"/>
        <v>1</v>
      </c>
      <c r="R103">
        <f t="shared" si="7"/>
        <v>1</v>
      </c>
    </row>
    <row r="104" spans="1:18" x14ac:dyDescent="0.4">
      <c r="A104" s="14" t="str">
        <f t="shared" si="8"/>
        <v>07-0158-9153-6410-2000-0000-0015</v>
      </c>
      <c r="B104" t="s">
        <v>2411</v>
      </c>
      <c r="C104" s="76"/>
      <c r="E104" t="s">
        <v>1101</v>
      </c>
      <c r="F104" t="s">
        <v>282</v>
      </c>
      <c r="G104" s="13">
        <v>42438</v>
      </c>
      <c r="H104" s="70">
        <v>43.68</v>
      </c>
      <c r="I104" t="s">
        <v>145</v>
      </c>
      <c r="J104" t="s">
        <v>978</v>
      </c>
      <c r="K104" t="s">
        <v>2285</v>
      </c>
      <c r="L104" s="60" t="s">
        <v>148</v>
      </c>
      <c r="M104" s="1" t="str">
        <f t="shared" si="9"/>
        <v>広島市</v>
      </c>
      <c r="N104" s="1" t="str">
        <f t="shared" si="10"/>
        <v>低</v>
      </c>
      <c r="O104" s="45">
        <v>42438</v>
      </c>
      <c r="P104" s="16">
        <f t="shared" si="11"/>
        <v>7</v>
      </c>
      <c r="Q104">
        <f t="shared" si="6"/>
        <v>0</v>
      </c>
      <c r="R104">
        <f t="shared" si="7"/>
        <v>1</v>
      </c>
    </row>
    <row r="105" spans="1:18" x14ac:dyDescent="0.4">
      <c r="A105" s="14" t="str">
        <f t="shared" si="8"/>
        <v>07-0150-6789-1910-2000-0000-0013k7560x0119</v>
      </c>
      <c r="B105" s="71" t="s">
        <v>2412</v>
      </c>
      <c r="C105" t="s">
        <v>2413</v>
      </c>
      <c r="E105" t="s">
        <v>1102</v>
      </c>
      <c r="F105" t="s">
        <v>2415</v>
      </c>
      <c r="G105" s="13">
        <v>42277</v>
      </c>
      <c r="H105" s="70">
        <v>12.48</v>
      </c>
      <c r="I105" t="s">
        <v>145</v>
      </c>
      <c r="J105" t="s">
        <v>978</v>
      </c>
      <c r="K105" t="s">
        <v>2285</v>
      </c>
      <c r="L105" s="60" t="s">
        <v>148</v>
      </c>
      <c r="M105" s="1" t="str">
        <f t="shared" si="9"/>
        <v>広島市</v>
      </c>
      <c r="N105" s="1" t="str">
        <f t="shared" si="10"/>
        <v>低</v>
      </c>
      <c r="O105" s="45">
        <v>42277</v>
      </c>
      <c r="P105" s="16">
        <f t="shared" si="11"/>
        <v>7</v>
      </c>
      <c r="Q105">
        <f t="shared" si="6"/>
        <v>1</v>
      </c>
      <c r="R105">
        <f t="shared" si="7"/>
        <v>1</v>
      </c>
    </row>
    <row r="106" spans="1:18" x14ac:dyDescent="0.4">
      <c r="A106" s="14" t="str">
        <f t="shared" si="8"/>
        <v>07-0171-1089-4810-2000-0000-0012k0710x1418</v>
      </c>
      <c r="B106" s="71" t="s">
        <v>2416</v>
      </c>
      <c r="C106" t="s">
        <v>2417</v>
      </c>
      <c r="E106" t="s">
        <v>2414</v>
      </c>
      <c r="F106" t="s">
        <v>283</v>
      </c>
      <c r="G106" s="13">
        <v>42419</v>
      </c>
      <c r="H106" s="70">
        <v>36.4</v>
      </c>
      <c r="I106" t="s">
        <v>145</v>
      </c>
      <c r="J106" t="s">
        <v>997</v>
      </c>
      <c r="K106" t="s">
        <v>2285</v>
      </c>
      <c r="L106" s="60" t="s">
        <v>966</v>
      </c>
      <c r="M106" s="1" t="str">
        <f t="shared" si="9"/>
        <v>山口市</v>
      </c>
      <c r="N106" s="1" t="str">
        <f t="shared" si="10"/>
        <v>低</v>
      </c>
      <c r="O106" s="45">
        <v>42419</v>
      </c>
      <c r="P106" s="16">
        <f t="shared" si="11"/>
        <v>7</v>
      </c>
      <c r="Q106">
        <f t="shared" si="6"/>
        <v>1</v>
      </c>
      <c r="R106">
        <f t="shared" si="7"/>
        <v>1</v>
      </c>
    </row>
    <row r="107" spans="1:18" x14ac:dyDescent="0.4">
      <c r="A107" s="14" t="str">
        <f t="shared" si="8"/>
        <v/>
      </c>
      <c r="B107" s="76"/>
      <c r="C107" s="76"/>
      <c r="E107" t="s">
        <v>1103</v>
      </c>
      <c r="F107" t="s">
        <v>284</v>
      </c>
      <c r="G107" s="13">
        <v>42391</v>
      </c>
      <c r="H107" s="70">
        <v>18.72</v>
      </c>
      <c r="I107" t="s">
        <v>145</v>
      </c>
      <c r="J107" t="s">
        <v>998</v>
      </c>
      <c r="K107" s="76"/>
      <c r="L107" s="60" t="s">
        <v>148</v>
      </c>
      <c r="M107" s="1" t="str">
        <f t="shared" si="9"/>
        <v>松山市</v>
      </c>
      <c r="N107" s="1" t="str">
        <f t="shared" si="10"/>
        <v>低</v>
      </c>
      <c r="O107" s="45">
        <v>42391</v>
      </c>
      <c r="P107" s="16">
        <f t="shared" si="11"/>
        <v>7</v>
      </c>
      <c r="Q107">
        <f t="shared" si="6"/>
        <v>0</v>
      </c>
      <c r="R107">
        <f t="shared" si="7"/>
        <v>0</v>
      </c>
    </row>
    <row r="108" spans="1:18" x14ac:dyDescent="0.4">
      <c r="A108" s="14" t="str">
        <f t="shared" si="8"/>
        <v>07-0134-1255-4110-2000-0000-0011f2310t4411</v>
      </c>
      <c r="B108" t="s">
        <v>2420</v>
      </c>
      <c r="C108" t="s">
        <v>2421</v>
      </c>
      <c r="E108" t="s">
        <v>1104</v>
      </c>
      <c r="F108" t="s">
        <v>285</v>
      </c>
      <c r="G108" s="13">
        <v>42301</v>
      </c>
      <c r="H108" s="70">
        <v>27.04</v>
      </c>
      <c r="I108" t="s">
        <v>145</v>
      </c>
      <c r="J108" t="s">
        <v>980</v>
      </c>
      <c r="K108" t="s">
        <v>2285</v>
      </c>
      <c r="L108" s="60" t="s">
        <v>148</v>
      </c>
      <c r="M108" s="1" t="str">
        <f t="shared" si="9"/>
        <v>岡山市</v>
      </c>
      <c r="N108" s="1" t="str">
        <f t="shared" si="10"/>
        <v>低</v>
      </c>
      <c r="O108" s="45">
        <v>42301</v>
      </c>
      <c r="P108" s="16">
        <f t="shared" si="11"/>
        <v>7</v>
      </c>
      <c r="Q108">
        <f t="shared" si="6"/>
        <v>1</v>
      </c>
      <c r="R108">
        <f t="shared" si="7"/>
        <v>1</v>
      </c>
    </row>
    <row r="109" spans="1:18" x14ac:dyDescent="0.4">
      <c r="A109" s="14" t="str">
        <f t="shared" si="8"/>
        <v>07-0130-4997-4010-2000-0000-0014m9340v0410</v>
      </c>
      <c r="B109" t="s">
        <v>2422</v>
      </c>
      <c r="C109" t="s">
        <v>2423</v>
      </c>
      <c r="D109" s="83" t="s">
        <v>4466</v>
      </c>
      <c r="E109" t="s">
        <v>1105</v>
      </c>
      <c r="F109" t="s">
        <v>286</v>
      </c>
      <c r="G109" s="13">
        <v>42425</v>
      </c>
      <c r="H109" s="70">
        <v>50.96</v>
      </c>
      <c r="I109" t="s">
        <v>145</v>
      </c>
      <c r="J109" t="s">
        <v>980</v>
      </c>
      <c r="K109" t="s">
        <v>2285</v>
      </c>
      <c r="L109" s="60" t="s">
        <v>148</v>
      </c>
      <c r="M109" s="1" t="str">
        <f t="shared" si="9"/>
        <v>岡山市</v>
      </c>
      <c r="N109" s="1" t="str">
        <f t="shared" si="10"/>
        <v>低</v>
      </c>
      <c r="O109" s="45">
        <v>42425</v>
      </c>
      <c r="P109" s="16">
        <f t="shared" si="11"/>
        <v>7</v>
      </c>
      <c r="Q109">
        <f t="shared" si="6"/>
        <v>1</v>
      </c>
      <c r="R109">
        <f t="shared" si="7"/>
        <v>1</v>
      </c>
    </row>
    <row r="110" spans="1:18" x14ac:dyDescent="0.4">
      <c r="A110" s="14" t="str">
        <f t="shared" si="8"/>
        <v>07-0130-4995-1110-2000-0000-0016m9340t0111</v>
      </c>
      <c r="B110" t="s">
        <v>2424</v>
      </c>
      <c r="C110" t="s">
        <v>2425</v>
      </c>
      <c r="D110" s="83" t="s">
        <v>4466</v>
      </c>
      <c r="E110" t="s">
        <v>1106</v>
      </c>
      <c r="F110" t="s">
        <v>286</v>
      </c>
      <c r="G110" s="13">
        <v>42306</v>
      </c>
      <c r="H110" s="70">
        <v>14.04</v>
      </c>
      <c r="I110" t="s">
        <v>145</v>
      </c>
      <c r="J110" t="s">
        <v>980</v>
      </c>
      <c r="K110" t="s">
        <v>2285</v>
      </c>
      <c r="L110" s="60" t="s">
        <v>148</v>
      </c>
      <c r="M110" s="1" t="str">
        <f t="shared" si="9"/>
        <v>岡山市</v>
      </c>
      <c r="N110" s="1" t="str">
        <f t="shared" si="10"/>
        <v>低</v>
      </c>
      <c r="O110" s="45">
        <v>42306</v>
      </c>
      <c r="P110" s="16">
        <f t="shared" si="11"/>
        <v>7</v>
      </c>
      <c r="Q110">
        <f t="shared" si="6"/>
        <v>1</v>
      </c>
      <c r="R110">
        <f t="shared" si="7"/>
        <v>1</v>
      </c>
    </row>
    <row r="111" spans="1:18" x14ac:dyDescent="0.4">
      <c r="A111" s="14" t="str">
        <f t="shared" si="8"/>
        <v>07-0167-7951-5910-2000-0000-0013f9670p7519</v>
      </c>
      <c r="B111" s="71" t="s">
        <v>2426</v>
      </c>
      <c r="C111" t="s">
        <v>2427</v>
      </c>
      <c r="E111" t="s">
        <v>1107</v>
      </c>
      <c r="F111" s="87" t="s">
        <v>2432</v>
      </c>
      <c r="G111" s="13">
        <v>42521</v>
      </c>
      <c r="H111" s="70">
        <v>58.24</v>
      </c>
      <c r="I111" t="s">
        <v>145</v>
      </c>
      <c r="J111" t="s">
        <v>978</v>
      </c>
      <c r="K111" t="s">
        <v>2285</v>
      </c>
      <c r="L111" s="60" t="s">
        <v>148</v>
      </c>
      <c r="M111" s="1" t="str">
        <f t="shared" si="9"/>
        <v>広島市</v>
      </c>
      <c r="N111" s="1" t="str">
        <f t="shared" si="10"/>
        <v>低</v>
      </c>
      <c r="O111" s="45">
        <v>42521</v>
      </c>
      <c r="P111" s="16">
        <f t="shared" si="11"/>
        <v>7</v>
      </c>
      <c r="Q111">
        <f t="shared" si="6"/>
        <v>1</v>
      </c>
      <c r="R111">
        <f t="shared" si="7"/>
        <v>1</v>
      </c>
    </row>
    <row r="112" spans="1:18" x14ac:dyDescent="0.4">
      <c r="A112" s="14" t="str">
        <f t="shared" si="8"/>
        <v>07-0167-7899-6210-2000-0000-0018m8670x7612</v>
      </c>
      <c r="B112" s="71" t="s">
        <v>2433</v>
      </c>
      <c r="C112" t="s">
        <v>2434</v>
      </c>
      <c r="D112" s="83" t="s">
        <v>4466</v>
      </c>
      <c r="E112" t="s">
        <v>1108</v>
      </c>
      <c r="F112" t="s">
        <v>287</v>
      </c>
      <c r="G112" s="13">
        <v>42322</v>
      </c>
      <c r="H112" s="70">
        <v>58.24</v>
      </c>
      <c r="I112" t="s">
        <v>145</v>
      </c>
      <c r="J112" t="s">
        <v>978</v>
      </c>
      <c r="K112" t="s">
        <v>2285</v>
      </c>
      <c r="L112" s="60" t="s">
        <v>148</v>
      </c>
      <c r="M112" s="1" t="str">
        <f t="shared" si="9"/>
        <v>広島市</v>
      </c>
      <c r="N112" s="1" t="str">
        <f t="shared" si="10"/>
        <v>低</v>
      </c>
      <c r="O112" s="45">
        <v>42322</v>
      </c>
      <c r="P112" s="16">
        <f t="shared" si="11"/>
        <v>7</v>
      </c>
      <c r="Q112">
        <f t="shared" si="6"/>
        <v>1</v>
      </c>
      <c r="R112">
        <f t="shared" si="7"/>
        <v>1</v>
      </c>
    </row>
    <row r="113" spans="1:18" x14ac:dyDescent="0.4">
      <c r="A113" s="14" t="str">
        <f t="shared" si="8"/>
        <v/>
      </c>
      <c r="B113" s="76"/>
      <c r="C113" s="76"/>
      <c r="E113" t="s">
        <v>1109</v>
      </c>
      <c r="F113" t="s">
        <v>288</v>
      </c>
      <c r="G113" s="13">
        <v>42277</v>
      </c>
      <c r="H113" s="70">
        <v>4.2</v>
      </c>
      <c r="I113" t="s">
        <v>145</v>
      </c>
      <c r="J113" t="s">
        <v>978</v>
      </c>
      <c r="K113" s="76"/>
      <c r="L113" s="60" t="s">
        <v>967</v>
      </c>
      <c r="M113" s="1" t="str">
        <f t="shared" si="9"/>
        <v>広島市</v>
      </c>
      <c r="N113" s="1" t="str">
        <f t="shared" si="10"/>
        <v>低</v>
      </c>
      <c r="O113" s="45">
        <v>42277</v>
      </c>
      <c r="P113" s="16">
        <f t="shared" si="11"/>
        <v>7</v>
      </c>
      <c r="Q113">
        <f t="shared" si="6"/>
        <v>0</v>
      </c>
      <c r="R113">
        <f t="shared" si="7"/>
        <v>0</v>
      </c>
    </row>
    <row r="114" spans="1:18" x14ac:dyDescent="0.4">
      <c r="A114" s="14" t="str">
        <f t="shared" si="8"/>
        <v>07-0158-9159-8710-2000-0000-0010f1590x8817</v>
      </c>
      <c r="B114" t="s">
        <v>2435</v>
      </c>
      <c r="C114" t="s">
        <v>2436</v>
      </c>
      <c r="D114" s="83" t="s">
        <v>4466</v>
      </c>
      <c r="E114" t="s">
        <v>1110</v>
      </c>
      <c r="F114" t="s">
        <v>289</v>
      </c>
      <c r="G114" s="13">
        <v>42521</v>
      </c>
      <c r="H114" s="70">
        <v>50.96</v>
      </c>
      <c r="I114" t="s">
        <v>145</v>
      </c>
      <c r="J114" t="s">
        <v>978</v>
      </c>
      <c r="K114" t="s">
        <v>2285</v>
      </c>
      <c r="L114" s="60" t="s">
        <v>148</v>
      </c>
      <c r="M114" s="1" t="str">
        <f t="shared" si="9"/>
        <v>広島市</v>
      </c>
      <c r="N114" s="1" t="str">
        <f t="shared" si="10"/>
        <v>低</v>
      </c>
      <c r="O114" s="45">
        <v>42521</v>
      </c>
      <c r="P114" s="16">
        <f t="shared" si="11"/>
        <v>7</v>
      </c>
      <c r="Q114">
        <f t="shared" si="6"/>
        <v>1</v>
      </c>
      <c r="R114">
        <f t="shared" si="7"/>
        <v>1</v>
      </c>
    </row>
    <row r="115" spans="1:18" x14ac:dyDescent="0.4">
      <c r="A115" s="14" t="str">
        <f t="shared" si="8"/>
        <v>07-0167-7889-9010-2000-0000-0018k8670x7910</v>
      </c>
      <c r="B115" t="s">
        <v>2437</v>
      </c>
      <c r="C115" t="s">
        <v>2438</v>
      </c>
      <c r="E115" t="s">
        <v>1111</v>
      </c>
      <c r="F115" t="s">
        <v>290</v>
      </c>
      <c r="G115" s="13">
        <v>42315</v>
      </c>
      <c r="H115" s="70">
        <v>58.24</v>
      </c>
      <c r="I115" t="s">
        <v>145</v>
      </c>
      <c r="J115" t="s">
        <v>978</v>
      </c>
      <c r="K115" t="s">
        <v>2285</v>
      </c>
      <c r="L115" s="60" t="s">
        <v>148</v>
      </c>
      <c r="M115" s="1" t="str">
        <f t="shared" si="9"/>
        <v>広島市</v>
      </c>
      <c r="N115" s="1" t="str">
        <f t="shared" si="10"/>
        <v>低</v>
      </c>
      <c r="O115" s="45">
        <v>42315</v>
      </c>
      <c r="P115" s="16">
        <f t="shared" si="11"/>
        <v>7</v>
      </c>
      <c r="Q115">
        <f t="shared" si="6"/>
        <v>1</v>
      </c>
      <c r="R115">
        <f t="shared" si="7"/>
        <v>1</v>
      </c>
    </row>
    <row r="116" spans="1:18" x14ac:dyDescent="0.4">
      <c r="A116" s="14" t="str">
        <f t="shared" si="8"/>
        <v>07-0140-9861-5210-2000-0000-0015g8490p0512</v>
      </c>
      <c r="B116" t="s">
        <v>2439</v>
      </c>
      <c r="C116" t="s">
        <v>2440</v>
      </c>
      <c r="E116" t="s">
        <v>1112</v>
      </c>
      <c r="F116" t="s">
        <v>291</v>
      </c>
      <c r="G116" s="13">
        <v>42332</v>
      </c>
      <c r="H116" s="70">
        <v>32.76</v>
      </c>
      <c r="I116" t="s">
        <v>145</v>
      </c>
      <c r="J116" t="s">
        <v>980</v>
      </c>
      <c r="K116" t="s">
        <v>2285</v>
      </c>
      <c r="L116" s="60" t="s">
        <v>148</v>
      </c>
      <c r="M116" s="1" t="str">
        <f t="shared" si="9"/>
        <v>岡山市</v>
      </c>
      <c r="N116" s="1" t="str">
        <f t="shared" si="10"/>
        <v>低</v>
      </c>
      <c r="O116" s="45">
        <v>42332</v>
      </c>
      <c r="P116" s="16">
        <f t="shared" si="11"/>
        <v>7</v>
      </c>
      <c r="Q116">
        <f t="shared" si="6"/>
        <v>1</v>
      </c>
      <c r="R116">
        <f t="shared" si="7"/>
        <v>1</v>
      </c>
    </row>
    <row r="117" spans="1:18" x14ac:dyDescent="0.4">
      <c r="A117" s="14" t="str">
        <f t="shared" si="8"/>
        <v/>
      </c>
      <c r="B117" s="76"/>
      <c r="C117" s="76"/>
      <c r="E117" t="s">
        <v>1113</v>
      </c>
      <c r="F117" t="s">
        <v>292</v>
      </c>
      <c r="G117" s="13">
        <v>42384</v>
      </c>
      <c r="H117" s="70">
        <v>58.24</v>
      </c>
      <c r="I117" t="s">
        <v>145</v>
      </c>
      <c r="J117" t="s">
        <v>980</v>
      </c>
      <c r="K117" t="s">
        <v>2285</v>
      </c>
      <c r="L117" s="60" t="s">
        <v>148</v>
      </c>
      <c r="M117" s="1" t="str">
        <f t="shared" si="9"/>
        <v>岡山市</v>
      </c>
      <c r="N117" s="1" t="str">
        <f t="shared" si="10"/>
        <v>低</v>
      </c>
      <c r="O117" s="45">
        <v>42384</v>
      </c>
      <c r="P117" s="16">
        <f t="shared" si="11"/>
        <v>7</v>
      </c>
      <c r="Q117">
        <f t="shared" si="6"/>
        <v>0</v>
      </c>
      <c r="R117">
        <f t="shared" si="7"/>
        <v>0</v>
      </c>
    </row>
    <row r="118" spans="1:18" x14ac:dyDescent="0.4">
      <c r="A118" s="14" t="str">
        <f t="shared" si="8"/>
        <v>07-0150-6797-2910-2000-0000-0013m7560v0219</v>
      </c>
      <c r="B118" t="s">
        <v>2441</v>
      </c>
      <c r="C118" t="s">
        <v>2442</v>
      </c>
      <c r="E118" t="s">
        <v>1114</v>
      </c>
      <c r="F118" t="s">
        <v>293</v>
      </c>
      <c r="G118" s="13">
        <v>42350</v>
      </c>
      <c r="H118" s="70">
        <v>20.28</v>
      </c>
      <c r="I118" t="s">
        <v>145</v>
      </c>
      <c r="J118" t="s">
        <v>978</v>
      </c>
      <c r="K118" t="s">
        <v>2285</v>
      </c>
      <c r="L118" s="60" t="s">
        <v>148</v>
      </c>
      <c r="M118" s="1" t="str">
        <f t="shared" si="9"/>
        <v>広島市</v>
      </c>
      <c r="N118" s="1" t="str">
        <f t="shared" si="10"/>
        <v>低</v>
      </c>
      <c r="O118" s="45">
        <v>42350</v>
      </c>
      <c r="P118" s="16">
        <f t="shared" si="11"/>
        <v>7</v>
      </c>
      <c r="Q118">
        <f t="shared" si="6"/>
        <v>1</v>
      </c>
      <c r="R118">
        <f t="shared" si="7"/>
        <v>1</v>
      </c>
    </row>
    <row r="119" spans="1:18" x14ac:dyDescent="0.4">
      <c r="A119" s="14" t="str">
        <f t="shared" si="8"/>
        <v>07-0165-0713-0410-2000-0000-0010b7600r5014</v>
      </c>
      <c r="B119" t="s">
        <v>2443</v>
      </c>
      <c r="C119" t="s">
        <v>2444</v>
      </c>
      <c r="E119" t="s">
        <v>1115</v>
      </c>
      <c r="F119" t="s">
        <v>293</v>
      </c>
      <c r="G119" s="13">
        <v>42315</v>
      </c>
      <c r="H119" s="70">
        <v>10.5</v>
      </c>
      <c r="I119" t="s">
        <v>145</v>
      </c>
      <c r="J119" t="s">
        <v>978</v>
      </c>
      <c r="K119" t="s">
        <v>2285</v>
      </c>
      <c r="L119" s="60" t="s">
        <v>148</v>
      </c>
      <c r="M119" s="1" t="str">
        <f t="shared" si="9"/>
        <v>広島市</v>
      </c>
      <c r="N119" s="1" t="str">
        <f t="shared" si="10"/>
        <v>低</v>
      </c>
      <c r="O119" s="45">
        <v>42315</v>
      </c>
      <c r="P119" s="16">
        <f t="shared" si="11"/>
        <v>7</v>
      </c>
      <c r="Q119">
        <f t="shared" si="6"/>
        <v>1</v>
      </c>
      <c r="R119">
        <f t="shared" si="7"/>
        <v>1</v>
      </c>
    </row>
    <row r="120" spans="1:18" x14ac:dyDescent="0.4">
      <c r="A120" s="14" t="str">
        <f t="shared" si="8"/>
        <v>07-0162-3098-8110-2000-0000-0011m0630w2811</v>
      </c>
      <c r="B120" t="s">
        <v>2446</v>
      </c>
      <c r="C120" t="s">
        <v>2447</v>
      </c>
      <c r="E120" t="s">
        <v>1116</v>
      </c>
      <c r="F120" t="s">
        <v>2445</v>
      </c>
      <c r="G120" s="13">
        <v>42317</v>
      </c>
      <c r="H120" s="70">
        <v>36.4</v>
      </c>
      <c r="I120" t="s">
        <v>145</v>
      </c>
      <c r="J120" t="s">
        <v>978</v>
      </c>
      <c r="K120" t="s">
        <v>2285</v>
      </c>
      <c r="L120" s="60" t="s">
        <v>148</v>
      </c>
      <c r="M120" s="1" t="str">
        <f t="shared" si="9"/>
        <v>広島市</v>
      </c>
      <c r="N120" s="1" t="str">
        <f t="shared" si="10"/>
        <v>低</v>
      </c>
      <c r="O120" s="45">
        <v>42317</v>
      </c>
      <c r="P120" s="16">
        <f t="shared" si="11"/>
        <v>7</v>
      </c>
      <c r="Q120">
        <f t="shared" si="6"/>
        <v>1</v>
      </c>
      <c r="R120">
        <f t="shared" si="7"/>
        <v>1</v>
      </c>
    </row>
    <row r="121" spans="1:18" x14ac:dyDescent="0.4">
      <c r="A121" s="14" t="str">
        <f t="shared" si="8"/>
        <v>07-0162-3105-0110-2000-0000-0018a1630t2011</v>
      </c>
      <c r="B121" t="s">
        <v>2448</v>
      </c>
      <c r="C121" t="s">
        <v>2449</v>
      </c>
      <c r="E121" t="s">
        <v>1117</v>
      </c>
      <c r="F121" t="s">
        <v>294</v>
      </c>
      <c r="G121" s="13">
        <v>42367</v>
      </c>
      <c r="H121" s="70">
        <v>39</v>
      </c>
      <c r="I121" t="s">
        <v>145</v>
      </c>
      <c r="J121" t="s">
        <v>978</v>
      </c>
      <c r="K121" t="s">
        <v>2285</v>
      </c>
      <c r="L121" s="60" t="s">
        <v>148</v>
      </c>
      <c r="M121" s="1" t="str">
        <f t="shared" si="9"/>
        <v>広島市</v>
      </c>
      <c r="N121" s="1" t="str">
        <f t="shared" si="10"/>
        <v>低</v>
      </c>
      <c r="O121" s="45">
        <v>42367</v>
      </c>
      <c r="P121" s="16">
        <f t="shared" si="11"/>
        <v>7</v>
      </c>
      <c r="Q121">
        <f t="shared" si="6"/>
        <v>1</v>
      </c>
      <c r="R121">
        <f t="shared" si="7"/>
        <v>1</v>
      </c>
    </row>
    <row r="122" spans="1:18" x14ac:dyDescent="0.4">
      <c r="A122" s="14" t="str">
        <f t="shared" si="8"/>
        <v>07-0167-7942-8910-2000-0000-0018e9670q7819</v>
      </c>
      <c r="B122" s="71" t="s">
        <v>2450</v>
      </c>
      <c r="C122" t="s">
        <v>2451</v>
      </c>
      <c r="E122" t="s">
        <v>1118</v>
      </c>
      <c r="F122" s="87" t="s">
        <v>2432</v>
      </c>
      <c r="G122" s="13">
        <v>42521</v>
      </c>
      <c r="H122" s="70">
        <v>36.4</v>
      </c>
      <c r="I122" t="s">
        <v>145</v>
      </c>
      <c r="J122" t="s">
        <v>978</v>
      </c>
      <c r="K122" t="s">
        <v>2285</v>
      </c>
      <c r="L122" s="60" t="s">
        <v>148</v>
      </c>
      <c r="M122" s="1" t="str">
        <f t="shared" si="9"/>
        <v>広島市</v>
      </c>
      <c r="N122" s="1" t="str">
        <f t="shared" si="10"/>
        <v>低</v>
      </c>
      <c r="O122" s="45">
        <v>42521</v>
      </c>
      <c r="P122" s="16">
        <f t="shared" si="11"/>
        <v>7</v>
      </c>
      <c r="Q122">
        <f t="shared" si="6"/>
        <v>1</v>
      </c>
      <c r="R122">
        <f t="shared" si="7"/>
        <v>1</v>
      </c>
    </row>
    <row r="123" spans="1:18" x14ac:dyDescent="0.4">
      <c r="A123" s="14" t="str">
        <f t="shared" si="8"/>
        <v>07-0167-7942-8710-2000-0000-0012e9670q7817</v>
      </c>
      <c r="B123" s="71" t="s">
        <v>2452</v>
      </c>
      <c r="C123" t="s">
        <v>2453</v>
      </c>
      <c r="E123" t="s">
        <v>1119</v>
      </c>
      <c r="F123" s="87" t="s">
        <v>2432</v>
      </c>
      <c r="G123" s="13">
        <v>42521</v>
      </c>
      <c r="H123" s="70">
        <v>14.56</v>
      </c>
      <c r="I123" t="s">
        <v>145</v>
      </c>
      <c r="J123" t="s">
        <v>978</v>
      </c>
      <c r="K123" t="s">
        <v>2285</v>
      </c>
      <c r="L123" s="60" t="s">
        <v>148</v>
      </c>
      <c r="M123" s="1" t="str">
        <f t="shared" si="9"/>
        <v>広島市</v>
      </c>
      <c r="N123" s="1" t="str">
        <f t="shared" si="10"/>
        <v>低</v>
      </c>
      <c r="O123" s="45">
        <v>42521</v>
      </c>
      <c r="P123" s="16">
        <f t="shared" si="11"/>
        <v>7</v>
      </c>
      <c r="Q123">
        <f t="shared" si="6"/>
        <v>1</v>
      </c>
      <c r="R123">
        <f t="shared" si="7"/>
        <v>1</v>
      </c>
    </row>
    <row r="124" spans="1:18" x14ac:dyDescent="0.4">
      <c r="A124" s="14" t="str">
        <f t="shared" si="8"/>
        <v>07-0158-9166-1410-2000-0000-0014g1590u8114</v>
      </c>
      <c r="B124" s="71" t="s">
        <v>2454</v>
      </c>
      <c r="C124" t="s">
        <v>2455</v>
      </c>
      <c r="E124" t="s">
        <v>1120</v>
      </c>
      <c r="F124" t="s">
        <v>295</v>
      </c>
      <c r="G124" s="13">
        <v>42403</v>
      </c>
      <c r="H124" s="70">
        <v>58.24</v>
      </c>
      <c r="I124" t="s">
        <v>145</v>
      </c>
      <c r="J124" t="s">
        <v>978</v>
      </c>
      <c r="K124" t="s">
        <v>2285</v>
      </c>
      <c r="L124" s="60" t="s">
        <v>148</v>
      </c>
      <c r="M124" s="1" t="str">
        <f t="shared" si="9"/>
        <v>広島市</v>
      </c>
      <c r="N124" s="1" t="str">
        <f t="shared" si="10"/>
        <v>低</v>
      </c>
      <c r="O124" s="45">
        <v>42403</v>
      </c>
      <c r="P124" s="16">
        <f t="shared" si="11"/>
        <v>7</v>
      </c>
      <c r="Q124">
        <f t="shared" si="6"/>
        <v>1</v>
      </c>
      <c r="R124">
        <f t="shared" si="7"/>
        <v>1</v>
      </c>
    </row>
    <row r="125" spans="1:18" x14ac:dyDescent="0.4">
      <c r="A125" s="14" t="str">
        <f t="shared" si="8"/>
        <v>07-0111-0813-6910-2000-0000-0017b8100r1619</v>
      </c>
      <c r="B125" t="s">
        <v>2456</v>
      </c>
      <c r="C125" t="s">
        <v>2457</v>
      </c>
      <c r="E125" t="s">
        <v>1121</v>
      </c>
      <c r="F125" t="s">
        <v>296</v>
      </c>
      <c r="G125" s="13">
        <v>42333</v>
      </c>
      <c r="H125" s="70">
        <v>43.68</v>
      </c>
      <c r="I125" t="s">
        <v>145</v>
      </c>
      <c r="J125" t="s">
        <v>994</v>
      </c>
      <c r="K125" t="s">
        <v>2285</v>
      </c>
      <c r="L125" s="60" t="s">
        <v>148</v>
      </c>
      <c r="M125" s="1" t="str">
        <f t="shared" si="9"/>
        <v>鳥取市</v>
      </c>
      <c r="N125" s="1" t="str">
        <f t="shared" si="10"/>
        <v>低</v>
      </c>
      <c r="O125" s="45">
        <v>42333</v>
      </c>
      <c r="P125" s="16">
        <f t="shared" si="11"/>
        <v>7</v>
      </c>
      <c r="Q125">
        <f t="shared" si="6"/>
        <v>1</v>
      </c>
      <c r="R125">
        <f t="shared" si="7"/>
        <v>1</v>
      </c>
    </row>
    <row r="126" spans="1:18" x14ac:dyDescent="0.4">
      <c r="A126" s="14" t="str">
        <f t="shared" si="8"/>
        <v>07-0171-1128-0810-2000-0000-0012c1710w1018</v>
      </c>
      <c r="B126" t="s">
        <v>2458</v>
      </c>
      <c r="C126" t="s">
        <v>2459</v>
      </c>
      <c r="E126" t="s">
        <v>1122</v>
      </c>
      <c r="F126" t="s">
        <v>297</v>
      </c>
      <c r="G126" s="13">
        <v>42391</v>
      </c>
      <c r="H126" s="70">
        <v>23.4</v>
      </c>
      <c r="I126" t="s">
        <v>145</v>
      </c>
      <c r="J126" t="s">
        <v>997</v>
      </c>
      <c r="K126" t="s">
        <v>2285</v>
      </c>
      <c r="L126" s="60" t="s">
        <v>148</v>
      </c>
      <c r="M126" s="1" t="str">
        <f t="shared" si="9"/>
        <v>山口市</v>
      </c>
      <c r="N126" s="1" t="str">
        <f t="shared" si="10"/>
        <v>低</v>
      </c>
      <c r="O126" s="45">
        <v>42391</v>
      </c>
      <c r="P126" s="16">
        <f t="shared" si="11"/>
        <v>7</v>
      </c>
      <c r="Q126">
        <f t="shared" si="6"/>
        <v>1</v>
      </c>
      <c r="R126">
        <f t="shared" si="7"/>
        <v>1</v>
      </c>
    </row>
    <row r="127" spans="1:18" x14ac:dyDescent="0.4">
      <c r="A127" s="14" t="str">
        <f t="shared" si="8"/>
        <v>07-0178-8554-4510-2000-0000-0010f5780s8415</v>
      </c>
      <c r="B127" s="71" t="s">
        <v>2460</v>
      </c>
      <c r="C127" t="s">
        <v>2461</v>
      </c>
      <c r="E127" t="s">
        <v>1123</v>
      </c>
      <c r="F127" t="s">
        <v>298</v>
      </c>
      <c r="G127" s="13">
        <v>42436</v>
      </c>
      <c r="H127" s="70">
        <v>58.24</v>
      </c>
      <c r="I127" t="s">
        <v>145</v>
      </c>
      <c r="J127" t="s">
        <v>997</v>
      </c>
      <c r="K127" t="s">
        <v>2285</v>
      </c>
      <c r="L127" s="60" t="s">
        <v>148</v>
      </c>
      <c r="M127" s="1" t="str">
        <f t="shared" si="9"/>
        <v>山口市</v>
      </c>
      <c r="N127" s="1" t="str">
        <f t="shared" si="10"/>
        <v>低</v>
      </c>
      <c r="O127" s="45">
        <v>42436</v>
      </c>
      <c r="P127" s="16">
        <f t="shared" si="11"/>
        <v>7</v>
      </c>
      <c r="Q127">
        <f t="shared" si="6"/>
        <v>1</v>
      </c>
      <c r="R127">
        <f t="shared" si="7"/>
        <v>1</v>
      </c>
    </row>
    <row r="128" spans="1:18" x14ac:dyDescent="0.4">
      <c r="A128" s="14" t="str">
        <f t="shared" si="8"/>
        <v>07-0146-0653-2410-2000-0000-0018f6400r6214</v>
      </c>
      <c r="B128" t="s">
        <v>2462</v>
      </c>
      <c r="C128" t="s">
        <v>2463</v>
      </c>
      <c r="E128" t="s">
        <v>1124</v>
      </c>
      <c r="F128" t="s">
        <v>299</v>
      </c>
      <c r="G128" s="13">
        <v>42362</v>
      </c>
      <c r="H128" s="70">
        <v>27.3</v>
      </c>
      <c r="I128" t="s">
        <v>145</v>
      </c>
      <c r="J128" t="s">
        <v>980</v>
      </c>
      <c r="K128" t="s">
        <v>2285</v>
      </c>
      <c r="L128" s="60" t="s">
        <v>148</v>
      </c>
      <c r="M128" s="1" t="str">
        <f t="shared" si="9"/>
        <v>岡山市</v>
      </c>
      <c r="N128" s="1" t="str">
        <f t="shared" si="10"/>
        <v>低</v>
      </c>
      <c r="O128" s="45">
        <v>42362</v>
      </c>
      <c r="P128" s="16">
        <f t="shared" si="11"/>
        <v>7</v>
      </c>
      <c r="Q128">
        <f t="shared" si="6"/>
        <v>1</v>
      </c>
      <c r="R128">
        <f t="shared" si="7"/>
        <v>1</v>
      </c>
    </row>
    <row r="129" spans="1:18" x14ac:dyDescent="0.4">
      <c r="A129" s="14" t="str">
        <f t="shared" si="8"/>
        <v>07-0146-0657-9210-2000-0000-0015f6400v6912</v>
      </c>
      <c r="B129" t="s">
        <v>2464</v>
      </c>
      <c r="C129" t="s">
        <v>2465</v>
      </c>
      <c r="E129" t="s">
        <v>1125</v>
      </c>
      <c r="F129" t="s">
        <v>300</v>
      </c>
      <c r="G129" s="13">
        <v>42392</v>
      </c>
      <c r="H129" s="70">
        <v>14.56</v>
      </c>
      <c r="I129" t="s">
        <v>145</v>
      </c>
      <c r="J129" t="s">
        <v>980</v>
      </c>
      <c r="K129" t="s">
        <v>2285</v>
      </c>
      <c r="L129" s="60" t="s">
        <v>148</v>
      </c>
      <c r="M129" s="1" t="str">
        <f t="shared" si="9"/>
        <v>岡山市</v>
      </c>
      <c r="N129" s="1" t="str">
        <f t="shared" si="10"/>
        <v>低</v>
      </c>
      <c r="O129" s="45">
        <v>42392</v>
      </c>
      <c r="P129" s="16">
        <f t="shared" si="11"/>
        <v>7</v>
      </c>
      <c r="Q129">
        <f t="shared" si="6"/>
        <v>1</v>
      </c>
      <c r="R129">
        <f t="shared" si="7"/>
        <v>1</v>
      </c>
    </row>
    <row r="130" spans="1:18" x14ac:dyDescent="0.4">
      <c r="A130" s="14" t="str">
        <f t="shared" si="8"/>
        <v>07-0146-0657-9310-2000-0000-0018f6400v6913</v>
      </c>
      <c r="B130" t="s">
        <v>2466</v>
      </c>
      <c r="C130" t="s">
        <v>2467</v>
      </c>
      <c r="E130" t="s">
        <v>1126</v>
      </c>
      <c r="F130" t="s">
        <v>300</v>
      </c>
      <c r="G130" s="13">
        <v>42392</v>
      </c>
      <c r="H130" s="70">
        <v>11.44</v>
      </c>
      <c r="I130" t="s">
        <v>145</v>
      </c>
      <c r="J130" t="s">
        <v>980</v>
      </c>
      <c r="K130" t="s">
        <v>2285</v>
      </c>
      <c r="L130" s="60" t="s">
        <v>148</v>
      </c>
      <c r="M130" s="1" t="str">
        <f t="shared" si="9"/>
        <v>岡山市</v>
      </c>
      <c r="N130" s="1" t="str">
        <f t="shared" si="10"/>
        <v>低</v>
      </c>
      <c r="O130" s="45">
        <v>42392</v>
      </c>
      <c r="P130" s="16">
        <f t="shared" si="11"/>
        <v>7</v>
      </c>
      <c r="Q130">
        <f t="shared" si="6"/>
        <v>1</v>
      </c>
      <c r="R130">
        <f t="shared" si="7"/>
        <v>1</v>
      </c>
    </row>
    <row r="131" spans="1:18" x14ac:dyDescent="0.4">
      <c r="A131" s="14" t="str">
        <f t="shared" si="8"/>
        <v>07-0146-0657-9410-2000-0000-0011f6400v6914</v>
      </c>
      <c r="B131" t="s">
        <v>2468</v>
      </c>
      <c r="C131" t="s">
        <v>2469</v>
      </c>
      <c r="E131" t="s">
        <v>1127</v>
      </c>
      <c r="F131" t="s">
        <v>300</v>
      </c>
      <c r="G131" s="13">
        <v>42387</v>
      </c>
      <c r="H131" s="70">
        <v>11.44</v>
      </c>
      <c r="I131" t="s">
        <v>145</v>
      </c>
      <c r="J131" t="s">
        <v>980</v>
      </c>
      <c r="K131" t="s">
        <v>2285</v>
      </c>
      <c r="L131" s="60" t="s">
        <v>148</v>
      </c>
      <c r="M131" s="1" t="str">
        <f t="shared" si="9"/>
        <v>岡山市</v>
      </c>
      <c r="N131" s="1" t="str">
        <f t="shared" si="10"/>
        <v>低</v>
      </c>
      <c r="O131" s="45">
        <v>42387</v>
      </c>
      <c r="P131" s="16">
        <f t="shared" si="11"/>
        <v>7</v>
      </c>
      <c r="Q131">
        <f t="shared" ref="Q131:Q194" si="12">COUNTIF(C:C,C131)</f>
        <v>1</v>
      </c>
      <c r="R131">
        <f t="shared" ref="R131:R194" si="13">COUNTIF(B:B,B131)</f>
        <v>1</v>
      </c>
    </row>
    <row r="132" spans="1:18" x14ac:dyDescent="0.4">
      <c r="A132" s="14" t="str">
        <f t="shared" ref="A132:A195" si="14">+B132&amp;C132</f>
        <v>07-0146-0657-9510-2000-0000-0014f6400v6915</v>
      </c>
      <c r="B132" t="s">
        <v>2470</v>
      </c>
      <c r="C132" t="s">
        <v>2471</v>
      </c>
      <c r="E132" t="s">
        <v>1128</v>
      </c>
      <c r="F132" t="s">
        <v>300</v>
      </c>
      <c r="G132" s="13">
        <v>42387</v>
      </c>
      <c r="H132" s="70">
        <v>12.48</v>
      </c>
      <c r="I132" t="s">
        <v>145</v>
      </c>
      <c r="J132" t="s">
        <v>980</v>
      </c>
      <c r="K132" t="s">
        <v>2285</v>
      </c>
      <c r="L132" s="60" t="s">
        <v>148</v>
      </c>
      <c r="M132" s="1" t="str">
        <f t="shared" ref="M132:M195" si="15">+VLOOKUP(J132,$T$2:$U$11,2,0)</f>
        <v>岡山市</v>
      </c>
      <c r="N132" s="1" t="str">
        <f t="shared" ref="N132:N195" si="16">VLOOKUP(I132,$W$2:$X$6,2,0)</f>
        <v>低</v>
      </c>
      <c r="O132" s="45">
        <v>42387</v>
      </c>
      <c r="P132" s="16">
        <f t="shared" ref="P132:P195" si="17">DATEDIF(O132,$B$1,"Y")</f>
        <v>7</v>
      </c>
      <c r="Q132">
        <f t="shared" si="12"/>
        <v>1</v>
      </c>
      <c r="R132">
        <f t="shared" si="13"/>
        <v>1</v>
      </c>
    </row>
    <row r="133" spans="1:18" x14ac:dyDescent="0.4">
      <c r="A133" s="14" t="str">
        <f t="shared" si="14"/>
        <v>07-0130-5003-1610-2000-0000-0018a0350r0116</v>
      </c>
      <c r="B133" t="s">
        <v>2472</v>
      </c>
      <c r="C133" t="s">
        <v>2473</v>
      </c>
      <c r="E133" t="s">
        <v>1129</v>
      </c>
      <c r="F133" t="s">
        <v>301</v>
      </c>
      <c r="G133" s="13">
        <v>42386</v>
      </c>
      <c r="H133" s="70">
        <v>58.24</v>
      </c>
      <c r="I133" t="s">
        <v>145</v>
      </c>
      <c r="J133" t="s">
        <v>980</v>
      </c>
      <c r="K133" t="s">
        <v>2285</v>
      </c>
      <c r="L133" s="60" t="s">
        <v>148</v>
      </c>
      <c r="M133" s="1" t="str">
        <f t="shared" si="15"/>
        <v>岡山市</v>
      </c>
      <c r="N133" s="1" t="str">
        <f t="shared" si="16"/>
        <v>低</v>
      </c>
      <c r="O133" s="45">
        <v>42386</v>
      </c>
      <c r="P133" s="16">
        <f t="shared" si="17"/>
        <v>7</v>
      </c>
      <c r="Q133">
        <f t="shared" si="12"/>
        <v>1</v>
      </c>
      <c r="R133">
        <f t="shared" si="13"/>
        <v>1</v>
      </c>
    </row>
    <row r="134" spans="1:18" x14ac:dyDescent="0.4">
      <c r="A134" s="14" t="str">
        <f t="shared" si="14"/>
        <v>07-0165-0718-4510-2000-0000-0012b7600w5415</v>
      </c>
      <c r="B134" s="71" t="s">
        <v>2474</v>
      </c>
      <c r="C134" t="s">
        <v>2475</v>
      </c>
      <c r="E134" t="s">
        <v>1130</v>
      </c>
      <c r="F134" t="s">
        <v>302</v>
      </c>
      <c r="G134" s="13">
        <v>42429</v>
      </c>
      <c r="H134" s="70">
        <v>25.48</v>
      </c>
      <c r="I134" t="s">
        <v>145</v>
      </c>
      <c r="J134" t="s">
        <v>978</v>
      </c>
      <c r="K134" t="s">
        <v>2285</v>
      </c>
      <c r="L134" s="60" t="s">
        <v>148</v>
      </c>
      <c r="M134" s="1" t="str">
        <f t="shared" si="15"/>
        <v>広島市</v>
      </c>
      <c r="N134" s="1" t="str">
        <f t="shared" si="16"/>
        <v>低</v>
      </c>
      <c r="O134" s="45">
        <v>42429</v>
      </c>
      <c r="P134" s="16">
        <f t="shared" si="17"/>
        <v>7</v>
      </c>
      <c r="Q134">
        <f t="shared" si="12"/>
        <v>1</v>
      </c>
      <c r="R134">
        <f t="shared" si="13"/>
        <v>1</v>
      </c>
    </row>
    <row r="135" spans="1:18" x14ac:dyDescent="0.4">
      <c r="A135" s="14" t="str">
        <f t="shared" si="14"/>
        <v>07-0162-3102-8910-2000-0000-0013a1630q2819</v>
      </c>
      <c r="B135" s="71" t="s">
        <v>2476</v>
      </c>
      <c r="C135" t="s">
        <v>2477</v>
      </c>
      <c r="E135" t="s">
        <v>1131</v>
      </c>
      <c r="F135" t="s">
        <v>303</v>
      </c>
      <c r="G135" s="13">
        <v>42404</v>
      </c>
      <c r="H135" s="70">
        <v>32.76</v>
      </c>
      <c r="I135" t="s">
        <v>145</v>
      </c>
      <c r="J135" t="s">
        <v>978</v>
      </c>
      <c r="K135" t="s">
        <v>2285</v>
      </c>
      <c r="L135" s="60" t="s">
        <v>148</v>
      </c>
      <c r="M135" s="1" t="str">
        <f t="shared" si="15"/>
        <v>広島市</v>
      </c>
      <c r="N135" s="1" t="str">
        <f t="shared" si="16"/>
        <v>低</v>
      </c>
      <c r="O135" s="45">
        <v>42404</v>
      </c>
      <c r="P135" s="16">
        <f t="shared" si="17"/>
        <v>7</v>
      </c>
      <c r="Q135">
        <f t="shared" si="12"/>
        <v>1</v>
      </c>
      <c r="R135">
        <f t="shared" si="13"/>
        <v>1</v>
      </c>
    </row>
    <row r="136" spans="1:18" x14ac:dyDescent="0.4">
      <c r="A136" s="14" t="str">
        <f t="shared" si="14"/>
        <v>07-1262-3110-0210-2000-0000-0015b1631n2022</v>
      </c>
      <c r="B136" t="s">
        <v>2478</v>
      </c>
      <c r="C136" t="s">
        <v>2479</v>
      </c>
      <c r="D136" s="83" t="s">
        <v>4466</v>
      </c>
      <c r="E136" t="s">
        <v>1132</v>
      </c>
      <c r="F136" t="s">
        <v>244</v>
      </c>
      <c r="G136" s="13">
        <v>42506</v>
      </c>
      <c r="H136" s="70">
        <v>327.60000000000002</v>
      </c>
      <c r="I136" t="s">
        <v>113</v>
      </c>
      <c r="J136" t="s">
        <v>978</v>
      </c>
      <c r="K136" t="s">
        <v>2285</v>
      </c>
      <c r="L136" s="60" t="s">
        <v>148</v>
      </c>
      <c r="M136" s="1" t="str">
        <f t="shared" si="15"/>
        <v>広島市</v>
      </c>
      <c r="N136" s="1" t="str">
        <f t="shared" si="16"/>
        <v>高</v>
      </c>
      <c r="O136" s="45">
        <v>42506</v>
      </c>
      <c r="P136" s="16">
        <f t="shared" si="17"/>
        <v>7</v>
      </c>
      <c r="Q136">
        <f t="shared" si="12"/>
        <v>2</v>
      </c>
      <c r="R136">
        <f t="shared" si="13"/>
        <v>1</v>
      </c>
    </row>
    <row r="137" spans="1:18" x14ac:dyDescent="0.4">
      <c r="A137" s="14" t="str">
        <f t="shared" si="14"/>
        <v>07-0140-9879-4010-2000-0000-0017h8490x0410</v>
      </c>
      <c r="B137" t="s">
        <v>2480</v>
      </c>
      <c r="C137" t="s">
        <v>2481</v>
      </c>
      <c r="E137" t="s">
        <v>1133</v>
      </c>
      <c r="F137" t="s">
        <v>304</v>
      </c>
      <c r="G137" s="13">
        <v>42466</v>
      </c>
      <c r="H137" s="70">
        <v>58.24</v>
      </c>
      <c r="I137" t="s">
        <v>145</v>
      </c>
      <c r="J137" t="s">
        <v>980</v>
      </c>
      <c r="K137" t="s">
        <v>2285</v>
      </c>
      <c r="L137" s="60" t="s">
        <v>148</v>
      </c>
      <c r="M137" s="1" t="str">
        <f t="shared" si="15"/>
        <v>岡山市</v>
      </c>
      <c r="N137" s="1" t="str">
        <f t="shared" si="16"/>
        <v>低</v>
      </c>
      <c r="O137" s="45">
        <v>42466</v>
      </c>
      <c r="P137" s="16">
        <f t="shared" si="17"/>
        <v>7</v>
      </c>
      <c r="Q137">
        <f t="shared" si="12"/>
        <v>1</v>
      </c>
      <c r="R137">
        <f t="shared" si="13"/>
        <v>1</v>
      </c>
    </row>
    <row r="138" spans="1:18" x14ac:dyDescent="0.4">
      <c r="A138" s="14" t="str">
        <f t="shared" si="14"/>
        <v>07-0156-2060-5310-2000-0000-0013g0520n6513</v>
      </c>
      <c r="B138" s="71" t="s">
        <v>2482</v>
      </c>
      <c r="C138" t="s">
        <v>2483</v>
      </c>
      <c r="D138" s="83" t="s">
        <v>4466</v>
      </c>
      <c r="E138" t="s">
        <v>1134</v>
      </c>
      <c r="F138" t="s">
        <v>305</v>
      </c>
      <c r="G138" s="13">
        <v>42474</v>
      </c>
      <c r="H138" s="70">
        <v>43.68</v>
      </c>
      <c r="I138" t="s">
        <v>145</v>
      </c>
      <c r="J138" t="s">
        <v>978</v>
      </c>
      <c r="K138" t="s">
        <v>2285</v>
      </c>
      <c r="L138" s="60" t="s">
        <v>148</v>
      </c>
      <c r="M138" s="1" t="str">
        <f t="shared" si="15"/>
        <v>広島市</v>
      </c>
      <c r="N138" s="1" t="str">
        <f t="shared" si="16"/>
        <v>低</v>
      </c>
      <c r="O138" s="45">
        <v>42474</v>
      </c>
      <c r="P138" s="16">
        <f t="shared" si="17"/>
        <v>7</v>
      </c>
      <c r="Q138">
        <f t="shared" si="12"/>
        <v>1</v>
      </c>
      <c r="R138">
        <f t="shared" si="13"/>
        <v>1</v>
      </c>
    </row>
    <row r="139" spans="1:18" x14ac:dyDescent="0.4">
      <c r="A139" s="14" t="str">
        <f t="shared" si="14"/>
        <v>07-0165-0719-7710-2000-0000-0010b7600x5717</v>
      </c>
      <c r="B139" s="71" t="s">
        <v>2484</v>
      </c>
      <c r="C139" t="s">
        <v>2485</v>
      </c>
      <c r="E139" t="s">
        <v>1135</v>
      </c>
      <c r="F139" t="s">
        <v>306</v>
      </c>
      <c r="G139" s="13">
        <v>42411</v>
      </c>
      <c r="H139" s="70">
        <v>56.16</v>
      </c>
      <c r="I139" t="s">
        <v>145</v>
      </c>
      <c r="J139" t="s">
        <v>978</v>
      </c>
      <c r="K139" t="s">
        <v>2285</v>
      </c>
      <c r="L139" s="60" t="s">
        <v>148</v>
      </c>
      <c r="M139" s="1" t="str">
        <f t="shared" si="15"/>
        <v>広島市</v>
      </c>
      <c r="N139" s="1" t="str">
        <f t="shared" si="16"/>
        <v>低</v>
      </c>
      <c r="O139" s="45">
        <v>42411</v>
      </c>
      <c r="P139" s="16">
        <f t="shared" si="17"/>
        <v>7</v>
      </c>
      <c r="Q139">
        <f t="shared" si="12"/>
        <v>1</v>
      </c>
      <c r="R139">
        <f t="shared" si="13"/>
        <v>1</v>
      </c>
    </row>
    <row r="140" spans="1:18" x14ac:dyDescent="0.4">
      <c r="A140" s="14" t="str">
        <f t="shared" si="14"/>
        <v>07-0171-1137-3410-2000-0000-0011d1710v1314</v>
      </c>
      <c r="B140" t="s">
        <v>2486</v>
      </c>
      <c r="C140" t="s">
        <v>2487</v>
      </c>
      <c r="E140" t="s">
        <v>1136</v>
      </c>
      <c r="F140" t="s">
        <v>307</v>
      </c>
      <c r="G140" s="13">
        <v>42325</v>
      </c>
      <c r="H140" s="70">
        <v>12.74</v>
      </c>
      <c r="I140" t="s">
        <v>145</v>
      </c>
      <c r="J140" t="s">
        <v>982</v>
      </c>
      <c r="K140" t="s">
        <v>2285</v>
      </c>
      <c r="L140" s="60" t="s">
        <v>148</v>
      </c>
      <c r="M140" s="1" t="str">
        <f t="shared" si="15"/>
        <v>山口市</v>
      </c>
      <c r="N140" s="1" t="str">
        <f t="shared" si="16"/>
        <v>低</v>
      </c>
      <c r="O140" s="45">
        <v>42325</v>
      </c>
      <c r="P140" s="16">
        <f t="shared" si="17"/>
        <v>7</v>
      </c>
      <c r="Q140">
        <f t="shared" si="12"/>
        <v>1</v>
      </c>
      <c r="R140">
        <f t="shared" si="13"/>
        <v>1</v>
      </c>
    </row>
    <row r="141" spans="1:18" x14ac:dyDescent="0.4">
      <c r="A141" s="14" t="str">
        <f t="shared" si="14"/>
        <v>07-0185-4996-7910-2000-0000-0015m9840u5719</v>
      </c>
      <c r="B141" t="s">
        <v>2488</v>
      </c>
      <c r="C141" t="s">
        <v>2489</v>
      </c>
      <c r="E141" t="s">
        <v>1137</v>
      </c>
      <c r="F141" t="s">
        <v>308</v>
      </c>
      <c r="G141" s="13">
        <v>42417</v>
      </c>
      <c r="H141" s="70">
        <v>49.92</v>
      </c>
      <c r="I141" t="s">
        <v>145</v>
      </c>
      <c r="J141" t="s">
        <v>982</v>
      </c>
      <c r="K141" t="s">
        <v>2285</v>
      </c>
      <c r="L141" s="60" t="s">
        <v>148</v>
      </c>
      <c r="M141" s="1" t="str">
        <f t="shared" si="15"/>
        <v>山口市</v>
      </c>
      <c r="N141" s="1" t="str">
        <f t="shared" si="16"/>
        <v>低</v>
      </c>
      <c r="O141" s="45">
        <v>42417</v>
      </c>
      <c r="P141" s="16">
        <f t="shared" si="17"/>
        <v>7</v>
      </c>
      <c r="Q141">
        <f t="shared" si="12"/>
        <v>1</v>
      </c>
      <c r="R141">
        <f t="shared" si="13"/>
        <v>1</v>
      </c>
    </row>
    <row r="142" spans="1:18" x14ac:dyDescent="0.4">
      <c r="A142" s="14" t="str">
        <f t="shared" si="14"/>
        <v>07-0162-3103-0710-2000-0000-0018a1630r2017</v>
      </c>
      <c r="B142" t="s">
        <v>2490</v>
      </c>
      <c r="C142" t="s">
        <v>2491</v>
      </c>
      <c r="E142" t="s">
        <v>1138</v>
      </c>
      <c r="F142" t="s">
        <v>309</v>
      </c>
      <c r="G142" s="13">
        <v>42342</v>
      </c>
      <c r="H142" s="70">
        <v>21.84</v>
      </c>
      <c r="I142" t="s">
        <v>145</v>
      </c>
      <c r="J142" t="s">
        <v>978</v>
      </c>
      <c r="K142" t="s">
        <v>2285</v>
      </c>
      <c r="L142" s="60" t="s">
        <v>148</v>
      </c>
      <c r="M142" s="1" t="str">
        <f t="shared" si="15"/>
        <v>広島市</v>
      </c>
      <c r="N142" s="1" t="str">
        <f t="shared" si="16"/>
        <v>低</v>
      </c>
      <c r="O142" s="45">
        <v>42342</v>
      </c>
      <c r="P142" s="16">
        <f t="shared" si="17"/>
        <v>7</v>
      </c>
      <c r="Q142">
        <f t="shared" si="12"/>
        <v>1</v>
      </c>
      <c r="R142">
        <f t="shared" si="13"/>
        <v>1</v>
      </c>
    </row>
    <row r="143" spans="1:18" x14ac:dyDescent="0.4">
      <c r="A143" s="14" t="str">
        <f t="shared" si="14"/>
        <v>07-0178-8561-9310-2000-0000-0019g5780p8913</v>
      </c>
      <c r="B143" t="s">
        <v>2492</v>
      </c>
      <c r="C143" t="s">
        <v>2493</v>
      </c>
      <c r="E143" t="s">
        <v>1139</v>
      </c>
      <c r="F143" t="s">
        <v>310</v>
      </c>
      <c r="G143" s="13">
        <v>42344</v>
      </c>
      <c r="H143" s="70">
        <v>12.48</v>
      </c>
      <c r="I143" t="s">
        <v>145</v>
      </c>
      <c r="J143" t="s">
        <v>982</v>
      </c>
      <c r="K143" t="s">
        <v>2285</v>
      </c>
      <c r="L143" s="60" t="s">
        <v>148</v>
      </c>
      <c r="M143" s="1" t="str">
        <f t="shared" si="15"/>
        <v>山口市</v>
      </c>
      <c r="N143" s="1" t="str">
        <f t="shared" si="16"/>
        <v>低</v>
      </c>
      <c r="O143" s="45">
        <v>42344</v>
      </c>
      <c r="P143" s="16">
        <f t="shared" si="17"/>
        <v>7</v>
      </c>
      <c r="Q143">
        <f t="shared" si="12"/>
        <v>1</v>
      </c>
      <c r="R143">
        <f t="shared" si="13"/>
        <v>1</v>
      </c>
    </row>
    <row r="144" spans="1:18" x14ac:dyDescent="0.4">
      <c r="A144" s="14" t="str">
        <f t="shared" si="14"/>
        <v/>
      </c>
      <c r="B144" s="76"/>
      <c r="C144" s="76"/>
      <c r="E144" t="s">
        <v>1140</v>
      </c>
      <c r="F144" t="s">
        <v>311</v>
      </c>
      <c r="G144" s="13">
        <v>42346</v>
      </c>
      <c r="H144" s="70">
        <v>3.9</v>
      </c>
      <c r="I144" t="s">
        <v>145</v>
      </c>
      <c r="J144" t="s">
        <v>980</v>
      </c>
      <c r="K144" s="76"/>
      <c r="L144" s="60" t="s">
        <v>967</v>
      </c>
      <c r="M144" s="1" t="str">
        <f t="shared" si="15"/>
        <v>岡山市</v>
      </c>
      <c r="N144" s="1" t="str">
        <f t="shared" si="16"/>
        <v>低</v>
      </c>
      <c r="O144" s="45">
        <v>42346</v>
      </c>
      <c r="P144" s="16">
        <f t="shared" si="17"/>
        <v>7</v>
      </c>
      <c r="Q144">
        <f t="shared" si="12"/>
        <v>0</v>
      </c>
      <c r="R144">
        <f t="shared" si="13"/>
        <v>0</v>
      </c>
    </row>
    <row r="145" spans="1:18" x14ac:dyDescent="0.4">
      <c r="A145" s="14" t="str">
        <f t="shared" si="14"/>
        <v>07-0130-5005-0910-2000-0000-0014a0350t0019</v>
      </c>
      <c r="B145" t="s">
        <v>2494</v>
      </c>
      <c r="C145" t="s">
        <v>2495</v>
      </c>
      <c r="D145" s="83" t="s">
        <v>4466</v>
      </c>
      <c r="E145" t="s">
        <v>1141</v>
      </c>
      <c r="F145" t="s">
        <v>312</v>
      </c>
      <c r="G145" s="13">
        <v>42613</v>
      </c>
      <c r="H145" s="70">
        <v>43.68</v>
      </c>
      <c r="I145" t="s">
        <v>145</v>
      </c>
      <c r="J145" t="s">
        <v>980</v>
      </c>
      <c r="K145" t="s">
        <v>2285</v>
      </c>
      <c r="L145" s="60" t="s">
        <v>148</v>
      </c>
      <c r="M145" s="1" t="str">
        <f t="shared" si="15"/>
        <v>岡山市</v>
      </c>
      <c r="N145" s="1" t="str">
        <f t="shared" si="16"/>
        <v>低</v>
      </c>
      <c r="O145" s="45">
        <v>42613</v>
      </c>
      <c r="P145" s="16">
        <f t="shared" si="17"/>
        <v>7</v>
      </c>
      <c r="Q145">
        <f t="shared" si="12"/>
        <v>1</v>
      </c>
      <c r="R145">
        <f t="shared" si="13"/>
        <v>1</v>
      </c>
    </row>
    <row r="146" spans="1:18" x14ac:dyDescent="0.4">
      <c r="A146" s="14" t="str">
        <f t="shared" si="14"/>
        <v>07-0167-7910-0810-2000-0000-0018b9670n7018</v>
      </c>
      <c r="B146" t="s">
        <v>2496</v>
      </c>
      <c r="C146" t="s">
        <v>2497</v>
      </c>
      <c r="E146" t="s">
        <v>1142</v>
      </c>
      <c r="F146" t="s">
        <v>313</v>
      </c>
      <c r="G146" s="13">
        <v>42437</v>
      </c>
      <c r="H146" s="70">
        <v>50.96</v>
      </c>
      <c r="I146" t="s">
        <v>145</v>
      </c>
      <c r="J146" t="s">
        <v>978</v>
      </c>
      <c r="K146" t="s">
        <v>2285</v>
      </c>
      <c r="L146" s="60" t="s">
        <v>148</v>
      </c>
      <c r="M146" s="1" t="str">
        <f t="shared" si="15"/>
        <v>広島市</v>
      </c>
      <c r="N146" s="1" t="str">
        <f t="shared" si="16"/>
        <v>低</v>
      </c>
      <c r="O146" s="45">
        <v>42437</v>
      </c>
      <c r="P146" s="16">
        <f t="shared" si="17"/>
        <v>7</v>
      </c>
      <c r="Q146">
        <f t="shared" si="12"/>
        <v>1</v>
      </c>
      <c r="R146">
        <f t="shared" si="13"/>
        <v>1</v>
      </c>
    </row>
    <row r="147" spans="1:18" x14ac:dyDescent="0.4">
      <c r="A147" s="14" t="str">
        <f t="shared" si="14"/>
        <v>07-0156-2060-5410-2000-0000-0016g0520n6514</v>
      </c>
      <c r="B147" s="71" t="s">
        <v>2498</v>
      </c>
      <c r="C147" t="s">
        <v>2499</v>
      </c>
      <c r="D147" s="83" t="s">
        <v>4466</v>
      </c>
      <c r="E147" t="s">
        <v>1143</v>
      </c>
      <c r="F147" t="s">
        <v>305</v>
      </c>
      <c r="G147" s="13">
        <v>42474</v>
      </c>
      <c r="H147" s="70">
        <v>10.92</v>
      </c>
      <c r="I147" t="s">
        <v>145</v>
      </c>
      <c r="J147" t="s">
        <v>978</v>
      </c>
      <c r="K147" t="s">
        <v>2285</v>
      </c>
      <c r="L147" s="60" t="s">
        <v>148</v>
      </c>
      <c r="M147" s="1" t="str">
        <f t="shared" si="15"/>
        <v>広島市</v>
      </c>
      <c r="N147" s="1" t="str">
        <f t="shared" si="16"/>
        <v>低</v>
      </c>
      <c r="O147" s="45">
        <v>42474</v>
      </c>
      <c r="P147" s="16">
        <f t="shared" si="17"/>
        <v>7</v>
      </c>
      <c r="Q147">
        <f t="shared" si="12"/>
        <v>1</v>
      </c>
      <c r="R147">
        <f t="shared" si="13"/>
        <v>1</v>
      </c>
    </row>
    <row r="148" spans="1:18" x14ac:dyDescent="0.4">
      <c r="A148" s="14" t="str">
        <f t="shared" si="14"/>
        <v>07-0167-7928-3910-2000-0000-0013c9670w7319</v>
      </c>
      <c r="B148" t="s">
        <v>2500</v>
      </c>
      <c r="C148" t="s">
        <v>2501</v>
      </c>
      <c r="E148" t="s">
        <v>1144</v>
      </c>
      <c r="F148" t="s">
        <v>314</v>
      </c>
      <c r="G148" s="13">
        <v>42531</v>
      </c>
      <c r="H148" s="70">
        <v>29.12</v>
      </c>
      <c r="I148" t="s">
        <v>145</v>
      </c>
      <c r="J148" t="s">
        <v>978</v>
      </c>
      <c r="K148" t="s">
        <v>2285</v>
      </c>
      <c r="L148" s="60" t="s">
        <v>148</v>
      </c>
      <c r="M148" s="1" t="str">
        <f t="shared" si="15"/>
        <v>広島市</v>
      </c>
      <c r="N148" s="1" t="str">
        <f t="shared" si="16"/>
        <v>低</v>
      </c>
      <c r="O148" s="45">
        <v>42531</v>
      </c>
      <c r="P148" s="16">
        <f t="shared" si="17"/>
        <v>7</v>
      </c>
      <c r="Q148">
        <f t="shared" si="12"/>
        <v>1</v>
      </c>
      <c r="R148">
        <f t="shared" si="13"/>
        <v>1</v>
      </c>
    </row>
    <row r="149" spans="1:18" x14ac:dyDescent="0.4">
      <c r="A149" s="14" t="str">
        <f t="shared" si="14"/>
        <v>07-0167-7912-5710-2000-0000-0018b9670q7517</v>
      </c>
      <c r="B149" t="s">
        <v>2502</v>
      </c>
      <c r="C149" t="s">
        <v>2503</v>
      </c>
      <c r="E149" t="s">
        <v>1145</v>
      </c>
      <c r="F149" t="s">
        <v>315</v>
      </c>
      <c r="G149" s="13">
        <v>42426</v>
      </c>
      <c r="H149" s="70">
        <v>56.16</v>
      </c>
      <c r="I149" t="s">
        <v>145</v>
      </c>
      <c r="J149" t="s">
        <v>978</v>
      </c>
      <c r="K149" t="s">
        <v>2285</v>
      </c>
      <c r="L149" s="60" t="s">
        <v>148</v>
      </c>
      <c r="M149" s="1" t="str">
        <f t="shared" si="15"/>
        <v>広島市</v>
      </c>
      <c r="N149" s="1" t="str">
        <f t="shared" si="16"/>
        <v>低</v>
      </c>
      <c r="O149" s="45">
        <v>42426</v>
      </c>
      <c r="P149" s="16">
        <f t="shared" si="17"/>
        <v>7</v>
      </c>
      <c r="Q149">
        <f t="shared" si="12"/>
        <v>1</v>
      </c>
      <c r="R149">
        <f t="shared" si="13"/>
        <v>1</v>
      </c>
    </row>
    <row r="150" spans="1:18" x14ac:dyDescent="0.4">
      <c r="A150" s="14" t="str">
        <f t="shared" si="14"/>
        <v>07-0140-9991-0710-2000-0000-0011m9490p0017</v>
      </c>
      <c r="B150" t="s">
        <v>2504</v>
      </c>
      <c r="C150" t="s">
        <v>2505</v>
      </c>
      <c r="E150" t="s">
        <v>1146</v>
      </c>
      <c r="F150" t="s">
        <v>316</v>
      </c>
      <c r="G150" s="13">
        <v>42644</v>
      </c>
      <c r="H150" s="70">
        <v>66.56</v>
      </c>
      <c r="I150" t="s">
        <v>145</v>
      </c>
      <c r="J150" t="s">
        <v>980</v>
      </c>
      <c r="K150" t="s">
        <v>2285</v>
      </c>
      <c r="L150" s="60" t="s">
        <v>148</v>
      </c>
      <c r="M150" s="1" t="str">
        <f t="shared" si="15"/>
        <v>岡山市</v>
      </c>
      <c r="N150" s="1" t="str">
        <f t="shared" si="16"/>
        <v>低</v>
      </c>
      <c r="O150" s="45">
        <v>42644</v>
      </c>
      <c r="P150" s="16">
        <f t="shared" si="17"/>
        <v>6</v>
      </c>
      <c r="Q150">
        <f t="shared" si="12"/>
        <v>1</v>
      </c>
      <c r="R150">
        <f t="shared" si="13"/>
        <v>1</v>
      </c>
    </row>
    <row r="151" spans="1:18" x14ac:dyDescent="0.4">
      <c r="A151" s="14" t="str">
        <f t="shared" si="14"/>
        <v>07-0167-7931-8410-2000-0000-0017d9670p7814</v>
      </c>
      <c r="B151" t="s">
        <v>2506</v>
      </c>
      <c r="C151" t="s">
        <v>2507</v>
      </c>
      <c r="E151" t="s">
        <v>1147</v>
      </c>
      <c r="F151" t="s">
        <v>243</v>
      </c>
      <c r="G151" s="13">
        <v>42479</v>
      </c>
      <c r="H151" s="70">
        <v>43.68</v>
      </c>
      <c r="I151" t="s">
        <v>145</v>
      </c>
      <c r="J151" t="s">
        <v>978</v>
      </c>
      <c r="K151" t="s">
        <v>2285</v>
      </c>
      <c r="L151" s="60" t="s">
        <v>148</v>
      </c>
      <c r="M151" s="1" t="str">
        <f t="shared" si="15"/>
        <v>広島市</v>
      </c>
      <c r="N151" s="1" t="str">
        <f t="shared" si="16"/>
        <v>低</v>
      </c>
      <c r="O151" s="45">
        <v>42479</v>
      </c>
      <c r="P151" s="16">
        <f t="shared" si="17"/>
        <v>7</v>
      </c>
      <c r="Q151">
        <f t="shared" si="12"/>
        <v>1</v>
      </c>
      <c r="R151">
        <f t="shared" si="13"/>
        <v>1</v>
      </c>
    </row>
    <row r="152" spans="1:18" x14ac:dyDescent="0.4">
      <c r="A152" s="14" t="str">
        <f t="shared" si="14"/>
        <v>07-0156-2067-4810-2000-0000-0010g0520v6418</v>
      </c>
      <c r="B152" s="71" t="s">
        <v>2508</v>
      </c>
      <c r="C152" t="s">
        <v>2509</v>
      </c>
      <c r="D152" s="83" t="s">
        <v>4466</v>
      </c>
      <c r="E152" t="s">
        <v>1148</v>
      </c>
      <c r="F152" t="s">
        <v>305</v>
      </c>
      <c r="G152" s="13">
        <v>42641</v>
      </c>
      <c r="H152" s="70">
        <v>21.84</v>
      </c>
      <c r="I152" t="s">
        <v>145</v>
      </c>
      <c r="J152" t="s">
        <v>978</v>
      </c>
      <c r="K152" t="s">
        <v>2285</v>
      </c>
      <c r="L152" s="60" t="s">
        <v>148</v>
      </c>
      <c r="M152" s="1" t="str">
        <f t="shared" si="15"/>
        <v>広島市</v>
      </c>
      <c r="N152" s="1" t="str">
        <f t="shared" si="16"/>
        <v>低</v>
      </c>
      <c r="O152" s="45">
        <v>42641</v>
      </c>
      <c r="P152" s="16">
        <f t="shared" si="17"/>
        <v>6</v>
      </c>
      <c r="Q152">
        <f t="shared" si="12"/>
        <v>1</v>
      </c>
      <c r="R152">
        <f t="shared" si="13"/>
        <v>1</v>
      </c>
    </row>
    <row r="153" spans="1:18" x14ac:dyDescent="0.4">
      <c r="A153" s="14" t="str">
        <f t="shared" si="14"/>
        <v>07-0158-9183-2710-2000-0000-0011k1590r8217</v>
      </c>
      <c r="B153" t="s">
        <v>2510</v>
      </c>
      <c r="C153" t="s">
        <v>2511</v>
      </c>
      <c r="E153" t="s">
        <v>1149</v>
      </c>
      <c r="F153" t="s">
        <v>317</v>
      </c>
      <c r="G153" s="13">
        <v>42539</v>
      </c>
      <c r="H153" s="70">
        <v>10.92</v>
      </c>
      <c r="I153" t="s">
        <v>145</v>
      </c>
      <c r="J153" t="s">
        <v>978</v>
      </c>
      <c r="K153" t="s">
        <v>2285</v>
      </c>
      <c r="L153" s="60" t="s">
        <v>148</v>
      </c>
      <c r="M153" s="1" t="str">
        <f t="shared" si="15"/>
        <v>広島市</v>
      </c>
      <c r="N153" s="1" t="str">
        <f t="shared" si="16"/>
        <v>低</v>
      </c>
      <c r="O153" s="45">
        <v>42539</v>
      </c>
      <c r="P153" s="16">
        <f t="shared" si="17"/>
        <v>7</v>
      </c>
      <c r="Q153">
        <f t="shared" si="12"/>
        <v>1</v>
      </c>
      <c r="R153">
        <f t="shared" si="13"/>
        <v>1</v>
      </c>
    </row>
    <row r="154" spans="1:18" x14ac:dyDescent="0.4">
      <c r="A154" s="14" t="str">
        <f t="shared" si="14"/>
        <v>07-0158-9183-2610-2000-0000-0018k1590r8216</v>
      </c>
      <c r="B154" t="s">
        <v>2512</v>
      </c>
      <c r="C154" t="s">
        <v>2513</v>
      </c>
      <c r="E154" t="s">
        <v>1150</v>
      </c>
      <c r="F154" t="s">
        <v>317</v>
      </c>
      <c r="G154" s="13">
        <v>42539</v>
      </c>
      <c r="H154" s="70">
        <v>25.48</v>
      </c>
      <c r="I154" t="s">
        <v>145</v>
      </c>
      <c r="J154" t="s">
        <v>978</v>
      </c>
      <c r="K154" t="s">
        <v>2285</v>
      </c>
      <c r="L154" s="60" t="s">
        <v>148</v>
      </c>
      <c r="M154" s="1" t="str">
        <f t="shared" si="15"/>
        <v>広島市</v>
      </c>
      <c r="N154" s="1" t="str">
        <f t="shared" si="16"/>
        <v>低</v>
      </c>
      <c r="O154" s="45">
        <v>42539</v>
      </c>
      <c r="P154" s="16">
        <f t="shared" si="17"/>
        <v>7</v>
      </c>
      <c r="Q154">
        <f t="shared" si="12"/>
        <v>1</v>
      </c>
      <c r="R154">
        <f t="shared" si="13"/>
        <v>1</v>
      </c>
    </row>
    <row r="155" spans="1:18" x14ac:dyDescent="0.4">
      <c r="A155" s="14" t="str">
        <f t="shared" si="14"/>
        <v>07-0167-7908-0410-2000-0000-0011a9670w7014</v>
      </c>
      <c r="B155" s="71" t="s">
        <v>2514</v>
      </c>
      <c r="C155" t="s">
        <v>2515</v>
      </c>
      <c r="E155" t="s">
        <v>1151</v>
      </c>
      <c r="F155" t="s">
        <v>270</v>
      </c>
      <c r="G155" s="13">
        <v>42445</v>
      </c>
      <c r="H155" s="70">
        <v>21.84</v>
      </c>
      <c r="I155" t="s">
        <v>145</v>
      </c>
      <c r="J155" t="s">
        <v>978</v>
      </c>
      <c r="K155" t="s">
        <v>2285</v>
      </c>
      <c r="L155" s="60" t="s">
        <v>148</v>
      </c>
      <c r="M155" s="1" t="str">
        <f t="shared" si="15"/>
        <v>広島市</v>
      </c>
      <c r="N155" s="1" t="str">
        <f t="shared" si="16"/>
        <v>低</v>
      </c>
      <c r="O155" s="45">
        <v>42445</v>
      </c>
      <c r="P155" s="16">
        <f t="shared" si="17"/>
        <v>7</v>
      </c>
      <c r="Q155">
        <f t="shared" si="12"/>
        <v>1</v>
      </c>
      <c r="R155">
        <f t="shared" si="13"/>
        <v>1</v>
      </c>
    </row>
    <row r="156" spans="1:18" x14ac:dyDescent="0.4">
      <c r="A156" s="14" t="str">
        <f t="shared" si="14"/>
        <v>07-0140-9884-0410-2000-0000-0017k8490s0014</v>
      </c>
      <c r="B156" t="s">
        <v>2516</v>
      </c>
      <c r="C156" t="s">
        <v>2517</v>
      </c>
      <c r="E156" t="s">
        <v>1152</v>
      </c>
      <c r="F156" t="s">
        <v>318</v>
      </c>
      <c r="G156" s="13">
        <v>42426</v>
      </c>
      <c r="H156" s="70">
        <v>56.16</v>
      </c>
      <c r="I156" t="s">
        <v>145</v>
      </c>
      <c r="J156" t="s">
        <v>980</v>
      </c>
      <c r="K156" t="s">
        <v>2285</v>
      </c>
      <c r="L156" s="60" t="s">
        <v>148</v>
      </c>
      <c r="M156" s="1" t="str">
        <f t="shared" si="15"/>
        <v>岡山市</v>
      </c>
      <c r="N156" s="1" t="str">
        <f t="shared" si="16"/>
        <v>低</v>
      </c>
      <c r="O156" s="45">
        <v>42426</v>
      </c>
      <c r="P156" s="16">
        <f t="shared" si="17"/>
        <v>7</v>
      </c>
      <c r="Q156">
        <f t="shared" si="12"/>
        <v>1</v>
      </c>
      <c r="R156">
        <f t="shared" si="13"/>
        <v>1</v>
      </c>
    </row>
    <row r="157" spans="1:18" x14ac:dyDescent="0.4">
      <c r="A157" s="14" t="str">
        <f t="shared" si="14"/>
        <v>07-0167-7862-1310-2000-0000-0012g8670q7113</v>
      </c>
      <c r="B157" t="s">
        <v>2518</v>
      </c>
      <c r="C157" t="s">
        <v>2519</v>
      </c>
      <c r="E157" t="s">
        <v>1153</v>
      </c>
      <c r="F157" t="s">
        <v>319</v>
      </c>
      <c r="G157" s="13">
        <v>42449</v>
      </c>
      <c r="H157" s="70">
        <v>58.24</v>
      </c>
      <c r="I157" t="s">
        <v>145</v>
      </c>
      <c r="J157" t="s">
        <v>978</v>
      </c>
      <c r="K157" t="s">
        <v>2285</v>
      </c>
      <c r="L157" s="60" t="s">
        <v>966</v>
      </c>
      <c r="M157" s="1" t="str">
        <f t="shared" si="15"/>
        <v>広島市</v>
      </c>
      <c r="N157" s="1" t="str">
        <f t="shared" si="16"/>
        <v>低</v>
      </c>
      <c r="O157" s="45">
        <v>42449</v>
      </c>
      <c r="P157" s="16">
        <f t="shared" si="17"/>
        <v>7</v>
      </c>
      <c r="Q157">
        <f t="shared" si="12"/>
        <v>1</v>
      </c>
      <c r="R157">
        <f t="shared" si="13"/>
        <v>1</v>
      </c>
    </row>
    <row r="158" spans="1:18" x14ac:dyDescent="0.4">
      <c r="A158" s="14" t="str">
        <f t="shared" si="14"/>
        <v>07-1265-0752-9610-2000-0000-0016f7601q5926</v>
      </c>
      <c r="B158" t="s">
        <v>2520</v>
      </c>
      <c r="C158" t="s">
        <v>2521</v>
      </c>
      <c r="E158" t="s">
        <v>1154</v>
      </c>
      <c r="F158" t="s">
        <v>320</v>
      </c>
      <c r="G158" s="13">
        <v>42606</v>
      </c>
      <c r="H158" s="70">
        <v>458.64</v>
      </c>
      <c r="I158" t="s">
        <v>113</v>
      </c>
      <c r="J158" t="s">
        <v>978</v>
      </c>
      <c r="K158" t="s">
        <v>2285</v>
      </c>
      <c r="L158" s="60" t="s">
        <v>148</v>
      </c>
      <c r="M158" s="1" t="str">
        <f t="shared" si="15"/>
        <v>広島市</v>
      </c>
      <c r="N158" s="1" t="str">
        <f t="shared" si="16"/>
        <v>高</v>
      </c>
      <c r="O158" s="45">
        <v>42606</v>
      </c>
      <c r="P158" s="16">
        <f t="shared" si="17"/>
        <v>7</v>
      </c>
      <c r="Q158">
        <f t="shared" si="12"/>
        <v>1</v>
      </c>
      <c r="R158">
        <f t="shared" si="13"/>
        <v>1</v>
      </c>
    </row>
    <row r="159" spans="1:18" x14ac:dyDescent="0.4">
      <c r="A159" s="14" t="str">
        <f t="shared" si="14"/>
        <v>07-1240-9985-8510-2000-0000-0014k9491t0825</v>
      </c>
      <c r="B159" t="s">
        <v>2522</v>
      </c>
      <c r="C159" t="s">
        <v>2523</v>
      </c>
      <c r="E159" t="s">
        <v>1155</v>
      </c>
      <c r="F159" t="s">
        <v>226</v>
      </c>
      <c r="G159" s="13">
        <v>42695</v>
      </c>
      <c r="H159" s="70">
        <v>196.56</v>
      </c>
      <c r="I159" t="s">
        <v>113</v>
      </c>
      <c r="J159" t="s">
        <v>980</v>
      </c>
      <c r="K159" t="s">
        <v>2285</v>
      </c>
      <c r="L159" s="60" t="s">
        <v>148</v>
      </c>
      <c r="M159" s="1" t="str">
        <f t="shared" si="15"/>
        <v>岡山市</v>
      </c>
      <c r="N159" s="1" t="str">
        <f t="shared" si="16"/>
        <v>高</v>
      </c>
      <c r="O159" s="45">
        <v>42695</v>
      </c>
      <c r="P159" s="16">
        <f t="shared" si="17"/>
        <v>6</v>
      </c>
      <c r="Q159">
        <f t="shared" si="12"/>
        <v>1</v>
      </c>
      <c r="R159">
        <f t="shared" si="13"/>
        <v>1</v>
      </c>
    </row>
    <row r="160" spans="1:18" x14ac:dyDescent="0.4">
      <c r="A160" s="14" t="str">
        <f t="shared" si="14"/>
        <v>07-0165-0730-3610-2000-0000-0016d7600n5316</v>
      </c>
      <c r="B160" t="s">
        <v>2524</v>
      </c>
      <c r="C160" t="s">
        <v>2525</v>
      </c>
      <c r="E160" t="s">
        <v>1156</v>
      </c>
      <c r="F160" t="s">
        <v>321</v>
      </c>
      <c r="G160" s="13">
        <v>42455</v>
      </c>
      <c r="H160" s="70">
        <v>58.24</v>
      </c>
      <c r="I160" t="s">
        <v>145</v>
      </c>
      <c r="J160" t="s">
        <v>978</v>
      </c>
      <c r="K160" t="s">
        <v>2285</v>
      </c>
      <c r="L160" s="60" t="s">
        <v>148</v>
      </c>
      <c r="M160" s="1" t="str">
        <f t="shared" si="15"/>
        <v>広島市</v>
      </c>
      <c r="N160" s="1" t="str">
        <f t="shared" si="16"/>
        <v>低</v>
      </c>
      <c r="O160" s="45">
        <v>42455</v>
      </c>
      <c r="P160" s="16">
        <f t="shared" si="17"/>
        <v>7</v>
      </c>
      <c r="Q160">
        <f t="shared" si="12"/>
        <v>1</v>
      </c>
      <c r="R160">
        <f t="shared" si="13"/>
        <v>1</v>
      </c>
    </row>
    <row r="161" spans="1:18" x14ac:dyDescent="0.4">
      <c r="A161" s="14" t="str">
        <f t="shared" si="14"/>
        <v>07-0167-7908-4210-2000-0000-0019a9670w7412</v>
      </c>
      <c r="B161" t="s">
        <v>2526</v>
      </c>
      <c r="C161" t="s">
        <v>2527</v>
      </c>
      <c r="E161" t="s">
        <v>1157</v>
      </c>
      <c r="F161" t="s">
        <v>254</v>
      </c>
      <c r="G161" s="13">
        <v>42411</v>
      </c>
      <c r="H161" s="70">
        <v>31.2</v>
      </c>
      <c r="I161" t="s">
        <v>145</v>
      </c>
      <c r="J161" t="s">
        <v>978</v>
      </c>
      <c r="K161" t="s">
        <v>2285</v>
      </c>
      <c r="L161" s="60" t="s">
        <v>148</v>
      </c>
      <c r="M161" s="1" t="str">
        <f t="shared" si="15"/>
        <v>広島市</v>
      </c>
      <c r="N161" s="1" t="str">
        <f t="shared" si="16"/>
        <v>低</v>
      </c>
      <c r="O161" s="45">
        <v>42411</v>
      </c>
      <c r="P161" s="16">
        <f t="shared" si="17"/>
        <v>7</v>
      </c>
      <c r="Q161">
        <f t="shared" si="12"/>
        <v>1</v>
      </c>
      <c r="R161">
        <f t="shared" si="13"/>
        <v>1</v>
      </c>
    </row>
    <row r="162" spans="1:18" x14ac:dyDescent="0.4">
      <c r="A162" s="14" t="str">
        <f t="shared" si="14"/>
        <v>07-0167-7909-2810-2000-0000-0014a9670x7218</v>
      </c>
      <c r="B162" t="s">
        <v>2528</v>
      </c>
      <c r="C162" t="s">
        <v>2529</v>
      </c>
      <c r="E162" t="s">
        <v>1158</v>
      </c>
      <c r="F162" t="s">
        <v>322</v>
      </c>
      <c r="G162" s="13">
        <v>42576</v>
      </c>
      <c r="H162" s="70">
        <v>43.68</v>
      </c>
      <c r="I162" t="s">
        <v>145</v>
      </c>
      <c r="J162" t="s">
        <v>978</v>
      </c>
      <c r="K162" t="s">
        <v>2285</v>
      </c>
      <c r="L162" s="60" t="s">
        <v>148</v>
      </c>
      <c r="M162" s="1" t="str">
        <f t="shared" si="15"/>
        <v>広島市</v>
      </c>
      <c r="N162" s="1" t="str">
        <f t="shared" si="16"/>
        <v>低</v>
      </c>
      <c r="O162" s="45">
        <v>42576</v>
      </c>
      <c r="P162" s="16">
        <f t="shared" si="17"/>
        <v>7</v>
      </c>
      <c r="Q162">
        <f t="shared" si="12"/>
        <v>1</v>
      </c>
      <c r="R162">
        <f t="shared" si="13"/>
        <v>1</v>
      </c>
    </row>
    <row r="163" spans="1:18" x14ac:dyDescent="0.4">
      <c r="A163" s="14" t="str">
        <f t="shared" si="14"/>
        <v>07-0171-1150-1010-2000-0000-0018f1710n1110</v>
      </c>
      <c r="B163" t="s">
        <v>2530</v>
      </c>
      <c r="C163" t="s">
        <v>2531</v>
      </c>
      <c r="E163" t="s">
        <v>1159</v>
      </c>
      <c r="F163" t="s">
        <v>323</v>
      </c>
      <c r="G163" s="13">
        <v>42410</v>
      </c>
      <c r="H163" s="70">
        <v>17.68</v>
      </c>
      <c r="I163" t="s">
        <v>145</v>
      </c>
      <c r="J163" t="s">
        <v>997</v>
      </c>
      <c r="K163" t="s">
        <v>2285</v>
      </c>
      <c r="L163" s="60" t="s">
        <v>148</v>
      </c>
      <c r="M163" s="1" t="str">
        <f t="shared" si="15"/>
        <v>山口市</v>
      </c>
      <c r="N163" s="1" t="str">
        <f t="shared" si="16"/>
        <v>低</v>
      </c>
      <c r="O163" s="45">
        <v>42410</v>
      </c>
      <c r="P163" s="16">
        <f t="shared" si="17"/>
        <v>7</v>
      </c>
      <c r="Q163">
        <f t="shared" si="12"/>
        <v>1</v>
      </c>
      <c r="R163">
        <f t="shared" si="13"/>
        <v>1</v>
      </c>
    </row>
    <row r="164" spans="1:18" x14ac:dyDescent="0.4">
      <c r="A164" s="14" t="str">
        <f t="shared" si="14"/>
        <v>07-0171-1150-0910-2000-0000-0014f1710n1019</v>
      </c>
      <c r="B164" t="s">
        <v>2532</v>
      </c>
      <c r="C164" t="s">
        <v>2533</v>
      </c>
      <c r="E164" t="s">
        <v>1160</v>
      </c>
      <c r="F164" t="s">
        <v>323</v>
      </c>
      <c r="G164" s="13">
        <v>42429</v>
      </c>
      <c r="H164" s="70">
        <v>30.16</v>
      </c>
      <c r="I164" t="s">
        <v>145</v>
      </c>
      <c r="J164" t="s">
        <v>997</v>
      </c>
      <c r="K164" t="s">
        <v>2285</v>
      </c>
      <c r="L164" s="60" t="s">
        <v>148</v>
      </c>
      <c r="M164" s="1" t="str">
        <f t="shared" si="15"/>
        <v>山口市</v>
      </c>
      <c r="N164" s="1" t="str">
        <f t="shared" si="16"/>
        <v>低</v>
      </c>
      <c r="O164" s="45">
        <v>42429</v>
      </c>
      <c r="P164" s="16">
        <f t="shared" si="17"/>
        <v>7</v>
      </c>
      <c r="Q164">
        <f t="shared" si="12"/>
        <v>1</v>
      </c>
      <c r="R164">
        <f t="shared" si="13"/>
        <v>1</v>
      </c>
    </row>
    <row r="165" spans="1:18" x14ac:dyDescent="0.4">
      <c r="A165" s="14" t="str">
        <f t="shared" si="14"/>
        <v>07-0178-8576-1010-2000-0000-0014h5780u8110</v>
      </c>
      <c r="B165" t="s">
        <v>2534</v>
      </c>
      <c r="C165" t="s">
        <v>2535</v>
      </c>
      <c r="D165" s="83" t="s">
        <v>4466</v>
      </c>
      <c r="E165" t="s">
        <v>1161</v>
      </c>
      <c r="F165" t="s">
        <v>324</v>
      </c>
      <c r="G165" s="13">
        <v>42445</v>
      </c>
      <c r="H165" s="70">
        <v>35.1</v>
      </c>
      <c r="I165" t="s">
        <v>145</v>
      </c>
      <c r="J165" t="s">
        <v>997</v>
      </c>
      <c r="K165" t="s">
        <v>2285</v>
      </c>
      <c r="L165" s="60" t="s">
        <v>148</v>
      </c>
      <c r="M165" s="1" t="str">
        <f t="shared" si="15"/>
        <v>山口市</v>
      </c>
      <c r="N165" s="1" t="str">
        <f t="shared" si="16"/>
        <v>低</v>
      </c>
      <c r="O165" s="45">
        <v>42445</v>
      </c>
      <c r="P165" s="16">
        <f t="shared" si="17"/>
        <v>7</v>
      </c>
      <c r="Q165">
        <f t="shared" si="12"/>
        <v>1</v>
      </c>
      <c r="R165">
        <f t="shared" si="13"/>
        <v>1</v>
      </c>
    </row>
    <row r="166" spans="1:18" x14ac:dyDescent="0.4">
      <c r="A166" s="14" t="str">
        <f t="shared" si="14"/>
        <v/>
      </c>
      <c r="B166" s="76"/>
      <c r="C166" s="76"/>
      <c r="D166" s="83" t="s">
        <v>4466</v>
      </c>
      <c r="E166" t="s">
        <v>1162</v>
      </c>
      <c r="F166" t="s">
        <v>325</v>
      </c>
      <c r="G166" s="13">
        <v>42391</v>
      </c>
      <c r="H166" s="70">
        <v>4.08</v>
      </c>
      <c r="I166" t="s">
        <v>145</v>
      </c>
      <c r="J166" t="s">
        <v>997</v>
      </c>
      <c r="K166" s="76"/>
      <c r="L166" s="60" t="s">
        <v>967</v>
      </c>
      <c r="M166" s="1" t="str">
        <f t="shared" si="15"/>
        <v>山口市</v>
      </c>
      <c r="N166" s="1" t="str">
        <f t="shared" si="16"/>
        <v>低</v>
      </c>
      <c r="O166" s="45">
        <v>42391</v>
      </c>
      <c r="P166" s="16">
        <f t="shared" si="17"/>
        <v>7</v>
      </c>
      <c r="Q166">
        <f t="shared" si="12"/>
        <v>0</v>
      </c>
      <c r="R166">
        <f t="shared" si="13"/>
        <v>0</v>
      </c>
    </row>
    <row r="167" spans="1:18" x14ac:dyDescent="0.4">
      <c r="A167" s="14" t="str">
        <f t="shared" si="14"/>
        <v>07-0178-8566-0310-2000-0000-0015g5780u8013</v>
      </c>
      <c r="B167" t="s">
        <v>2536</v>
      </c>
      <c r="C167" t="s">
        <v>2537</v>
      </c>
      <c r="E167" t="s">
        <v>1163</v>
      </c>
      <c r="F167" t="s">
        <v>326</v>
      </c>
      <c r="G167" s="13">
        <v>42808</v>
      </c>
      <c r="H167" s="70">
        <v>67.84</v>
      </c>
      <c r="I167" t="s">
        <v>145</v>
      </c>
      <c r="J167" t="s">
        <v>997</v>
      </c>
      <c r="K167" t="s">
        <v>2285</v>
      </c>
      <c r="L167" s="60" t="s">
        <v>148</v>
      </c>
      <c r="M167" s="1" t="str">
        <f t="shared" si="15"/>
        <v>山口市</v>
      </c>
      <c r="N167" s="1" t="str">
        <f t="shared" si="16"/>
        <v>低</v>
      </c>
      <c r="O167" s="45">
        <v>42808</v>
      </c>
      <c r="P167" s="16">
        <f t="shared" si="17"/>
        <v>6</v>
      </c>
      <c r="Q167">
        <f t="shared" si="12"/>
        <v>1</v>
      </c>
      <c r="R167">
        <f t="shared" si="13"/>
        <v>1</v>
      </c>
    </row>
    <row r="168" spans="1:18" x14ac:dyDescent="0.4">
      <c r="A168" s="14" t="str">
        <f t="shared" si="14"/>
        <v>07-0167-7906-5610-2000-0000-0014a9670u7516</v>
      </c>
      <c r="B168" t="s">
        <v>2538</v>
      </c>
      <c r="C168" t="s">
        <v>2539</v>
      </c>
      <c r="E168" t="s">
        <v>1164</v>
      </c>
      <c r="F168" t="s">
        <v>327</v>
      </c>
      <c r="G168" s="13">
        <v>42374</v>
      </c>
      <c r="H168" s="70">
        <v>10.14</v>
      </c>
      <c r="I168" t="s">
        <v>145</v>
      </c>
      <c r="J168" t="s">
        <v>978</v>
      </c>
      <c r="K168" t="s">
        <v>2285</v>
      </c>
      <c r="L168" s="60" t="s">
        <v>148</v>
      </c>
      <c r="M168" s="1" t="str">
        <f t="shared" si="15"/>
        <v>広島市</v>
      </c>
      <c r="N168" s="1" t="str">
        <f t="shared" si="16"/>
        <v>低</v>
      </c>
      <c r="O168" s="45">
        <v>42374</v>
      </c>
      <c r="P168" s="16">
        <f t="shared" si="17"/>
        <v>7</v>
      </c>
      <c r="Q168">
        <f t="shared" si="12"/>
        <v>1</v>
      </c>
      <c r="R168">
        <f t="shared" si="13"/>
        <v>1</v>
      </c>
    </row>
    <row r="169" spans="1:18" x14ac:dyDescent="0.4">
      <c r="A169" s="14" t="str">
        <f t="shared" si="14"/>
        <v>07-0167-7921-8210-2000-0000-0014c9670p7812</v>
      </c>
      <c r="B169" s="72" t="s">
        <v>2540</v>
      </c>
      <c r="C169" s="72" t="s">
        <v>2541</v>
      </c>
      <c r="D169" s="85" t="s">
        <v>4466</v>
      </c>
      <c r="E169" t="s">
        <v>1165</v>
      </c>
      <c r="F169" t="s">
        <v>244</v>
      </c>
      <c r="G169" s="13">
        <v>42410</v>
      </c>
      <c r="H169" s="70">
        <v>12.48</v>
      </c>
      <c r="I169" t="s">
        <v>145</v>
      </c>
      <c r="J169" t="s">
        <v>978</v>
      </c>
      <c r="K169" t="s">
        <v>2285</v>
      </c>
      <c r="L169" s="60" t="s">
        <v>148</v>
      </c>
      <c r="M169" s="1" t="str">
        <f t="shared" si="15"/>
        <v>広島市</v>
      </c>
      <c r="N169" s="1" t="str">
        <f t="shared" si="16"/>
        <v>低</v>
      </c>
      <c r="O169" s="45">
        <v>42410</v>
      </c>
      <c r="P169" s="16">
        <f t="shared" si="17"/>
        <v>7</v>
      </c>
      <c r="Q169">
        <f t="shared" si="12"/>
        <v>1</v>
      </c>
      <c r="R169">
        <f t="shared" si="13"/>
        <v>1</v>
      </c>
    </row>
    <row r="170" spans="1:18" x14ac:dyDescent="0.4">
      <c r="A170" s="14" t="str">
        <f t="shared" si="14"/>
        <v>07-0165-0725-7410-2000-0000-0012c7600t5714</v>
      </c>
      <c r="B170" t="s">
        <v>2542</v>
      </c>
      <c r="C170" t="s">
        <v>2543</v>
      </c>
      <c r="E170" t="s">
        <v>1166</v>
      </c>
      <c r="F170" t="s">
        <v>328</v>
      </c>
      <c r="G170" s="13">
        <v>42412</v>
      </c>
      <c r="H170" s="70">
        <v>16.64</v>
      </c>
      <c r="I170" t="s">
        <v>145</v>
      </c>
      <c r="J170" t="s">
        <v>978</v>
      </c>
      <c r="K170" t="s">
        <v>2285</v>
      </c>
      <c r="L170" s="60" t="s">
        <v>148</v>
      </c>
      <c r="M170" s="1" t="str">
        <f t="shared" si="15"/>
        <v>広島市</v>
      </c>
      <c r="N170" s="1" t="str">
        <f t="shared" si="16"/>
        <v>低</v>
      </c>
      <c r="O170" s="45">
        <v>42412</v>
      </c>
      <c r="P170" s="16">
        <f t="shared" si="17"/>
        <v>7</v>
      </c>
      <c r="Q170">
        <f t="shared" si="12"/>
        <v>1</v>
      </c>
      <c r="R170">
        <f t="shared" si="13"/>
        <v>1</v>
      </c>
    </row>
    <row r="171" spans="1:18" x14ac:dyDescent="0.4">
      <c r="A171" s="14" t="str">
        <f t="shared" si="14"/>
        <v>07-0171-1160-1210-2000-0000-0011g1710n1112</v>
      </c>
      <c r="B171" t="s">
        <v>2544</v>
      </c>
      <c r="C171" t="s">
        <v>2545</v>
      </c>
      <c r="E171" t="s">
        <v>1167</v>
      </c>
      <c r="F171" t="s">
        <v>329</v>
      </c>
      <c r="G171" s="13">
        <v>42453</v>
      </c>
      <c r="H171" s="70">
        <v>56.16</v>
      </c>
      <c r="I171" t="s">
        <v>145</v>
      </c>
      <c r="J171" t="s">
        <v>982</v>
      </c>
      <c r="K171" t="s">
        <v>2285</v>
      </c>
      <c r="L171" s="60" t="s">
        <v>148</v>
      </c>
      <c r="M171" s="1" t="str">
        <f t="shared" si="15"/>
        <v>山口市</v>
      </c>
      <c r="N171" s="1" t="str">
        <f t="shared" si="16"/>
        <v>低</v>
      </c>
      <c r="O171" s="45">
        <v>42453</v>
      </c>
      <c r="P171" s="16">
        <f t="shared" si="17"/>
        <v>7</v>
      </c>
      <c r="Q171">
        <f t="shared" si="12"/>
        <v>1</v>
      </c>
      <c r="R171">
        <f t="shared" si="13"/>
        <v>1</v>
      </c>
    </row>
    <row r="172" spans="1:18" x14ac:dyDescent="0.4">
      <c r="A172" s="14" t="str">
        <f t="shared" si="14"/>
        <v>07-0171-1160-1310-2000-0000-0014g1710n1113</v>
      </c>
      <c r="B172" t="s">
        <v>2546</v>
      </c>
      <c r="C172" t="s">
        <v>2547</v>
      </c>
      <c r="E172" t="s">
        <v>1168</v>
      </c>
      <c r="F172" t="s">
        <v>329</v>
      </c>
      <c r="G172" s="13">
        <v>42453</v>
      </c>
      <c r="H172" s="70">
        <v>47.84</v>
      </c>
      <c r="I172" t="s">
        <v>145</v>
      </c>
      <c r="J172" t="s">
        <v>982</v>
      </c>
      <c r="K172" t="s">
        <v>2285</v>
      </c>
      <c r="L172" s="60" t="s">
        <v>148</v>
      </c>
      <c r="M172" s="1" t="str">
        <f t="shared" si="15"/>
        <v>山口市</v>
      </c>
      <c r="N172" s="1" t="str">
        <f t="shared" si="16"/>
        <v>低</v>
      </c>
      <c r="O172" s="45">
        <v>42453</v>
      </c>
      <c r="P172" s="16">
        <f t="shared" si="17"/>
        <v>7</v>
      </c>
      <c r="Q172">
        <f t="shared" si="12"/>
        <v>1</v>
      </c>
      <c r="R172">
        <f t="shared" si="13"/>
        <v>1</v>
      </c>
    </row>
    <row r="173" spans="1:18" x14ac:dyDescent="0.4">
      <c r="A173" s="14" t="str">
        <f t="shared" si="14"/>
        <v>07-0130-5008-7510-2000-0000-0016a0350w0715</v>
      </c>
      <c r="B173" t="s">
        <v>2548</v>
      </c>
      <c r="C173" t="s">
        <v>2549</v>
      </c>
      <c r="D173" s="83" t="s">
        <v>4466</v>
      </c>
      <c r="E173" t="s">
        <v>1169</v>
      </c>
      <c r="F173" t="s">
        <v>330</v>
      </c>
      <c r="G173" s="13">
        <v>42682</v>
      </c>
      <c r="H173" s="70">
        <v>33.39</v>
      </c>
      <c r="I173" t="s">
        <v>145</v>
      </c>
      <c r="J173" t="s">
        <v>980</v>
      </c>
      <c r="K173" t="s">
        <v>2285</v>
      </c>
      <c r="L173" s="60" t="s">
        <v>148</v>
      </c>
      <c r="M173" s="1" t="str">
        <f t="shared" si="15"/>
        <v>岡山市</v>
      </c>
      <c r="N173" s="1" t="str">
        <f t="shared" si="16"/>
        <v>低</v>
      </c>
      <c r="O173" s="45">
        <v>42682</v>
      </c>
      <c r="P173" s="16">
        <f t="shared" si="17"/>
        <v>6</v>
      </c>
      <c r="Q173">
        <f t="shared" si="12"/>
        <v>1</v>
      </c>
      <c r="R173">
        <f t="shared" si="13"/>
        <v>1</v>
      </c>
    </row>
    <row r="174" spans="1:18" x14ac:dyDescent="0.4">
      <c r="A174" s="14" t="str">
        <f t="shared" si="14"/>
        <v>07-0140-9914-3710-2000-0000-0015b9490s0317</v>
      </c>
      <c r="B174" t="s">
        <v>2550</v>
      </c>
      <c r="C174" t="s">
        <v>2551</v>
      </c>
      <c r="E174" t="s">
        <v>1170</v>
      </c>
      <c r="F174" t="s">
        <v>331</v>
      </c>
      <c r="G174" s="13">
        <v>42502</v>
      </c>
      <c r="H174" s="70">
        <v>36.659999999999997</v>
      </c>
      <c r="I174" t="s">
        <v>145</v>
      </c>
      <c r="J174" t="s">
        <v>980</v>
      </c>
      <c r="K174" t="s">
        <v>2285</v>
      </c>
      <c r="L174" s="60" t="s">
        <v>148</v>
      </c>
      <c r="M174" s="1" t="str">
        <f t="shared" si="15"/>
        <v>岡山市</v>
      </c>
      <c r="N174" s="1" t="str">
        <f t="shared" si="16"/>
        <v>低</v>
      </c>
      <c r="O174" s="45">
        <v>42502</v>
      </c>
      <c r="P174" s="16">
        <f t="shared" si="17"/>
        <v>7</v>
      </c>
      <c r="Q174">
        <f t="shared" si="12"/>
        <v>1</v>
      </c>
      <c r="R174">
        <f t="shared" si="13"/>
        <v>1</v>
      </c>
    </row>
    <row r="175" spans="1:18" x14ac:dyDescent="0.4">
      <c r="A175" s="14" t="str">
        <f t="shared" si="14"/>
        <v>07-0140-9909-7310-2000-0000-0015a9490x0713</v>
      </c>
      <c r="B175" s="71" t="s">
        <v>2552</v>
      </c>
      <c r="C175" t="s">
        <v>2553</v>
      </c>
      <c r="E175" t="s">
        <v>1171</v>
      </c>
      <c r="F175" t="s">
        <v>332</v>
      </c>
      <c r="G175" s="13">
        <v>42510</v>
      </c>
      <c r="H175" s="70">
        <v>57.24</v>
      </c>
      <c r="I175" t="s">
        <v>145</v>
      </c>
      <c r="J175" t="s">
        <v>980</v>
      </c>
      <c r="K175" t="s">
        <v>2285</v>
      </c>
      <c r="L175" s="60" t="s">
        <v>148</v>
      </c>
      <c r="M175" s="1" t="str">
        <f t="shared" si="15"/>
        <v>岡山市</v>
      </c>
      <c r="N175" s="1" t="str">
        <f t="shared" si="16"/>
        <v>低</v>
      </c>
      <c r="O175" s="45">
        <v>42510</v>
      </c>
      <c r="P175" s="16">
        <f t="shared" si="17"/>
        <v>7</v>
      </c>
      <c r="Q175">
        <f t="shared" si="12"/>
        <v>1</v>
      </c>
      <c r="R175">
        <f t="shared" si="13"/>
        <v>1</v>
      </c>
    </row>
    <row r="176" spans="1:18" x14ac:dyDescent="0.4">
      <c r="A176" s="14" t="str">
        <f t="shared" si="14"/>
        <v>07-0146-0669-0910-2000-0000-0012g6400x6019</v>
      </c>
      <c r="B176" t="s">
        <v>2554</v>
      </c>
      <c r="C176" t="s">
        <v>2555</v>
      </c>
      <c r="E176" t="s">
        <v>1172</v>
      </c>
      <c r="F176" t="s">
        <v>333</v>
      </c>
      <c r="G176" s="13">
        <v>42431</v>
      </c>
      <c r="H176" s="70">
        <v>58.24</v>
      </c>
      <c r="I176" t="s">
        <v>145</v>
      </c>
      <c r="J176" t="s">
        <v>980</v>
      </c>
      <c r="K176" t="s">
        <v>2285</v>
      </c>
      <c r="L176" s="60" t="s">
        <v>148</v>
      </c>
      <c r="M176" s="1" t="str">
        <f t="shared" si="15"/>
        <v>岡山市</v>
      </c>
      <c r="N176" s="1" t="str">
        <f t="shared" si="16"/>
        <v>低</v>
      </c>
      <c r="O176" s="45">
        <v>42431</v>
      </c>
      <c r="P176" s="16">
        <f t="shared" si="17"/>
        <v>7</v>
      </c>
      <c r="Q176">
        <f t="shared" si="12"/>
        <v>1</v>
      </c>
      <c r="R176">
        <f t="shared" si="13"/>
        <v>1</v>
      </c>
    </row>
    <row r="177" spans="1:18" x14ac:dyDescent="0.4">
      <c r="A177" s="14" t="str">
        <f t="shared" si="14"/>
        <v>07-0158-9180-6610-2000-0000-0015</v>
      </c>
      <c r="B177" t="s">
        <v>2556</v>
      </c>
      <c r="C177" s="76"/>
      <c r="D177" s="83" t="s">
        <v>4466</v>
      </c>
      <c r="E177" t="s">
        <v>1173</v>
      </c>
      <c r="F177" t="s">
        <v>334</v>
      </c>
      <c r="G177" s="13">
        <v>42468</v>
      </c>
      <c r="H177" s="70">
        <v>58.24</v>
      </c>
      <c r="I177" t="s">
        <v>145</v>
      </c>
      <c r="J177" t="s">
        <v>978</v>
      </c>
      <c r="K177" t="s">
        <v>2285</v>
      </c>
      <c r="L177" s="60" t="s">
        <v>148</v>
      </c>
      <c r="M177" s="1" t="str">
        <f t="shared" si="15"/>
        <v>広島市</v>
      </c>
      <c r="N177" s="1" t="str">
        <f t="shared" si="16"/>
        <v>低</v>
      </c>
      <c r="O177" s="45">
        <v>42468</v>
      </c>
      <c r="P177" s="16">
        <f t="shared" si="17"/>
        <v>7</v>
      </c>
      <c r="Q177">
        <f t="shared" si="12"/>
        <v>0</v>
      </c>
      <c r="R177">
        <f t="shared" si="13"/>
        <v>1</v>
      </c>
    </row>
    <row r="178" spans="1:18" x14ac:dyDescent="0.4">
      <c r="A178" s="14" t="str">
        <f t="shared" si="14"/>
        <v>07-0158-9180-6510-2000-0000-0012</v>
      </c>
      <c r="B178" t="s">
        <v>2557</v>
      </c>
      <c r="C178" s="76"/>
      <c r="D178" s="83" t="s">
        <v>4466</v>
      </c>
      <c r="E178" t="s">
        <v>1174</v>
      </c>
      <c r="F178" t="s">
        <v>335</v>
      </c>
      <c r="G178" s="13">
        <v>42468</v>
      </c>
      <c r="H178" s="70">
        <v>58.24</v>
      </c>
      <c r="I178" t="s">
        <v>145</v>
      </c>
      <c r="J178" t="s">
        <v>978</v>
      </c>
      <c r="K178" t="s">
        <v>2285</v>
      </c>
      <c r="L178" s="60" t="s">
        <v>148</v>
      </c>
      <c r="M178" s="1" t="str">
        <f t="shared" si="15"/>
        <v>広島市</v>
      </c>
      <c r="N178" s="1" t="str">
        <f t="shared" si="16"/>
        <v>低</v>
      </c>
      <c r="O178" s="45">
        <v>42468</v>
      </c>
      <c r="P178" s="16">
        <f t="shared" si="17"/>
        <v>7</v>
      </c>
      <c r="Q178">
        <f t="shared" si="12"/>
        <v>0</v>
      </c>
      <c r="R178">
        <f t="shared" si="13"/>
        <v>1</v>
      </c>
    </row>
    <row r="179" spans="1:18" x14ac:dyDescent="0.4">
      <c r="A179" s="14" t="str">
        <f t="shared" si="14"/>
        <v>07-0140-9914-3510-2000-0000-0019b9490s0315</v>
      </c>
      <c r="B179" t="s">
        <v>2558</v>
      </c>
      <c r="C179" t="s">
        <v>2559</v>
      </c>
      <c r="E179" t="s">
        <v>1175</v>
      </c>
      <c r="F179" t="s">
        <v>331</v>
      </c>
      <c r="G179" s="13">
        <v>42479</v>
      </c>
      <c r="H179" s="70">
        <v>22.88</v>
      </c>
      <c r="I179" t="s">
        <v>145</v>
      </c>
      <c r="J179" t="s">
        <v>980</v>
      </c>
      <c r="K179" t="s">
        <v>2285</v>
      </c>
      <c r="L179" s="60" t="s">
        <v>148</v>
      </c>
      <c r="M179" s="1" t="str">
        <f t="shared" si="15"/>
        <v>岡山市</v>
      </c>
      <c r="N179" s="1" t="str">
        <f t="shared" si="16"/>
        <v>低</v>
      </c>
      <c r="O179" s="45">
        <v>42479</v>
      </c>
      <c r="P179" s="16">
        <f t="shared" si="17"/>
        <v>7</v>
      </c>
      <c r="Q179">
        <f t="shared" si="12"/>
        <v>1</v>
      </c>
      <c r="R179">
        <f t="shared" si="13"/>
        <v>1</v>
      </c>
    </row>
    <row r="180" spans="1:18" x14ac:dyDescent="0.4">
      <c r="A180" s="14" t="str">
        <f t="shared" si="14"/>
        <v>07-0134-1310-4710-2000-0000-0011b3310n4417</v>
      </c>
      <c r="B180" t="s">
        <v>2560</v>
      </c>
      <c r="C180" t="s">
        <v>2561</v>
      </c>
      <c r="E180" t="s">
        <v>1176</v>
      </c>
      <c r="F180" t="s">
        <v>336</v>
      </c>
      <c r="G180" s="13">
        <v>42460</v>
      </c>
      <c r="H180" s="70">
        <v>39.520000000000003</v>
      </c>
      <c r="I180" t="s">
        <v>145</v>
      </c>
      <c r="J180" t="s">
        <v>980</v>
      </c>
      <c r="K180" t="s">
        <v>2285</v>
      </c>
      <c r="L180" s="60" t="s">
        <v>148</v>
      </c>
      <c r="M180" s="1" t="str">
        <f t="shared" si="15"/>
        <v>岡山市</v>
      </c>
      <c r="N180" s="1" t="str">
        <f t="shared" si="16"/>
        <v>低</v>
      </c>
      <c r="O180" s="45">
        <v>42460</v>
      </c>
      <c r="P180" s="16">
        <f t="shared" si="17"/>
        <v>7</v>
      </c>
      <c r="Q180">
        <f t="shared" si="12"/>
        <v>1</v>
      </c>
      <c r="R180">
        <f t="shared" si="13"/>
        <v>1</v>
      </c>
    </row>
    <row r="181" spans="1:18" x14ac:dyDescent="0.4">
      <c r="A181" s="14" t="str">
        <f t="shared" si="14"/>
        <v>07-0158-9186-2910-2000-0000-0014k1590u8219</v>
      </c>
      <c r="B181" t="s">
        <v>2562</v>
      </c>
      <c r="C181" t="s">
        <v>2563</v>
      </c>
      <c r="E181" t="s">
        <v>1177</v>
      </c>
      <c r="F181" t="s">
        <v>337</v>
      </c>
      <c r="G181" s="13">
        <v>42691</v>
      </c>
      <c r="H181" s="70">
        <v>37.1</v>
      </c>
      <c r="I181" t="s">
        <v>145</v>
      </c>
      <c r="J181" t="s">
        <v>978</v>
      </c>
      <c r="K181" t="s">
        <v>2285</v>
      </c>
      <c r="L181" s="60" t="s">
        <v>148</v>
      </c>
      <c r="M181" s="1" t="str">
        <f t="shared" si="15"/>
        <v>広島市</v>
      </c>
      <c r="N181" s="1" t="str">
        <f t="shared" si="16"/>
        <v>低</v>
      </c>
      <c r="O181" s="45">
        <v>42691</v>
      </c>
      <c r="P181" s="16">
        <f t="shared" si="17"/>
        <v>6</v>
      </c>
      <c r="Q181">
        <f t="shared" si="12"/>
        <v>1</v>
      </c>
      <c r="R181">
        <f t="shared" si="13"/>
        <v>1</v>
      </c>
    </row>
    <row r="182" spans="1:18" x14ac:dyDescent="0.4">
      <c r="A182" s="14" t="str">
        <f t="shared" si="14"/>
        <v/>
      </c>
      <c r="B182" s="76"/>
      <c r="C182" s="76"/>
      <c r="E182" t="s">
        <v>1178</v>
      </c>
      <c r="F182" t="s">
        <v>338</v>
      </c>
      <c r="G182" s="13">
        <v>42463</v>
      </c>
      <c r="H182" s="70">
        <v>20.8</v>
      </c>
      <c r="I182" t="s">
        <v>145</v>
      </c>
      <c r="J182" t="s">
        <v>978</v>
      </c>
      <c r="K182" s="76"/>
      <c r="L182" s="60" t="s">
        <v>148</v>
      </c>
      <c r="M182" s="1" t="str">
        <f t="shared" si="15"/>
        <v>広島市</v>
      </c>
      <c r="N182" s="1" t="str">
        <f t="shared" si="16"/>
        <v>低</v>
      </c>
      <c r="O182" s="45">
        <v>42463</v>
      </c>
      <c r="P182" s="16">
        <f t="shared" si="17"/>
        <v>7</v>
      </c>
      <c r="Q182">
        <f t="shared" si="12"/>
        <v>0</v>
      </c>
      <c r="R182">
        <f t="shared" si="13"/>
        <v>0</v>
      </c>
    </row>
    <row r="183" spans="1:18" x14ac:dyDescent="0.4">
      <c r="A183" s="14" t="str">
        <f t="shared" si="14"/>
        <v>07-0167-7932-2720-2000-0000-0014d9670q7217</v>
      </c>
      <c r="B183" s="71" t="s">
        <v>2564</v>
      </c>
      <c r="C183" t="s">
        <v>2565</v>
      </c>
      <c r="E183" t="s">
        <v>1179</v>
      </c>
      <c r="F183" t="s">
        <v>338</v>
      </c>
      <c r="G183" s="13">
        <v>42463</v>
      </c>
      <c r="H183" s="70">
        <v>21.84</v>
      </c>
      <c r="I183" t="s">
        <v>145</v>
      </c>
      <c r="J183" t="s">
        <v>978</v>
      </c>
      <c r="K183" t="s">
        <v>2285</v>
      </c>
      <c r="L183" s="60" t="s">
        <v>148</v>
      </c>
      <c r="M183" s="1" t="str">
        <f t="shared" si="15"/>
        <v>広島市</v>
      </c>
      <c r="N183" s="1" t="str">
        <f t="shared" si="16"/>
        <v>低</v>
      </c>
      <c r="O183" s="45">
        <v>42463</v>
      </c>
      <c r="P183" s="16">
        <f t="shared" si="17"/>
        <v>7</v>
      </c>
      <c r="Q183">
        <f t="shared" si="12"/>
        <v>1</v>
      </c>
      <c r="R183">
        <f t="shared" si="13"/>
        <v>1</v>
      </c>
    </row>
    <row r="184" spans="1:18" x14ac:dyDescent="0.4">
      <c r="A184" s="14" t="str">
        <f t="shared" si="14"/>
        <v/>
      </c>
      <c r="B184" s="76"/>
      <c r="C184" s="76"/>
      <c r="E184" t="s">
        <v>1180</v>
      </c>
      <c r="F184" t="s">
        <v>339</v>
      </c>
      <c r="G184" s="13">
        <v>42425</v>
      </c>
      <c r="H184" s="70">
        <v>6.12</v>
      </c>
      <c r="I184" t="s">
        <v>145</v>
      </c>
      <c r="J184" t="s">
        <v>978</v>
      </c>
      <c r="K184" s="76"/>
      <c r="L184" s="60" t="s">
        <v>967</v>
      </c>
      <c r="M184" s="1" t="str">
        <f t="shared" si="15"/>
        <v>広島市</v>
      </c>
      <c r="N184" s="1" t="str">
        <f t="shared" si="16"/>
        <v>低</v>
      </c>
      <c r="O184" s="45">
        <v>42425</v>
      </c>
      <c r="P184" s="16">
        <f t="shared" si="17"/>
        <v>7</v>
      </c>
      <c r="Q184">
        <f t="shared" si="12"/>
        <v>0</v>
      </c>
      <c r="R184">
        <f t="shared" si="13"/>
        <v>0</v>
      </c>
    </row>
    <row r="185" spans="1:18" x14ac:dyDescent="0.4">
      <c r="A185" s="14" t="str">
        <f t="shared" si="14"/>
        <v>07-0156-2079-6610-2000-0000-0011h0520x6616</v>
      </c>
      <c r="B185" s="71" t="s">
        <v>2566</v>
      </c>
      <c r="C185" t="s">
        <v>2567</v>
      </c>
      <c r="D185" s="83" t="s">
        <v>4466</v>
      </c>
      <c r="E185" t="s">
        <v>1181</v>
      </c>
      <c r="F185" t="s">
        <v>305</v>
      </c>
      <c r="G185" s="13">
        <v>42641</v>
      </c>
      <c r="H185" s="70">
        <v>37.1</v>
      </c>
      <c r="I185" t="s">
        <v>145</v>
      </c>
      <c r="J185" t="s">
        <v>978</v>
      </c>
      <c r="K185" t="s">
        <v>2285</v>
      </c>
      <c r="L185" s="60" t="s">
        <v>148</v>
      </c>
      <c r="M185" s="1" t="str">
        <f t="shared" si="15"/>
        <v>広島市</v>
      </c>
      <c r="N185" s="1" t="str">
        <f t="shared" si="16"/>
        <v>低</v>
      </c>
      <c r="O185" s="45">
        <v>42641</v>
      </c>
      <c r="P185" s="16">
        <f t="shared" si="17"/>
        <v>6</v>
      </c>
      <c r="Q185">
        <f t="shared" si="12"/>
        <v>1</v>
      </c>
      <c r="R185">
        <f t="shared" si="13"/>
        <v>1</v>
      </c>
    </row>
    <row r="186" spans="1:18" x14ac:dyDescent="0.4">
      <c r="A186" s="14" t="str">
        <f t="shared" si="14"/>
        <v>07-0167-7947-9610-2000-0000-0015e9670v7916</v>
      </c>
      <c r="B186" s="71" t="s">
        <v>2568</v>
      </c>
      <c r="C186" t="s">
        <v>2569</v>
      </c>
      <c r="E186" t="s">
        <v>1182</v>
      </c>
      <c r="F186" t="s">
        <v>340</v>
      </c>
      <c r="G186" s="13">
        <v>42450</v>
      </c>
      <c r="H186" s="70">
        <v>58.24</v>
      </c>
      <c r="I186" t="s">
        <v>145</v>
      </c>
      <c r="J186" t="s">
        <v>978</v>
      </c>
      <c r="K186" t="s">
        <v>2285</v>
      </c>
      <c r="L186" s="60" t="s">
        <v>148</v>
      </c>
      <c r="M186" s="1" t="str">
        <f t="shared" si="15"/>
        <v>広島市</v>
      </c>
      <c r="N186" s="1" t="str">
        <f t="shared" si="16"/>
        <v>低</v>
      </c>
      <c r="O186" s="45">
        <v>42450</v>
      </c>
      <c r="P186" s="16">
        <f t="shared" si="17"/>
        <v>7</v>
      </c>
      <c r="Q186">
        <f t="shared" si="12"/>
        <v>1</v>
      </c>
      <c r="R186">
        <f t="shared" si="13"/>
        <v>1</v>
      </c>
    </row>
    <row r="187" spans="1:18" x14ac:dyDescent="0.4">
      <c r="A187" s="14" t="str">
        <f t="shared" si="14"/>
        <v>07-0167-7859-6010-2000-0000-0014f8670x7610</v>
      </c>
      <c r="B187" t="s">
        <v>2570</v>
      </c>
      <c r="C187" t="s">
        <v>2571</v>
      </c>
      <c r="D187" s="83" t="s">
        <v>4466</v>
      </c>
      <c r="E187" t="s">
        <v>1183</v>
      </c>
      <c r="F187" t="s">
        <v>341</v>
      </c>
      <c r="G187" s="13">
        <v>42437</v>
      </c>
      <c r="H187" s="70">
        <v>43.68</v>
      </c>
      <c r="I187" t="s">
        <v>145</v>
      </c>
      <c r="J187" t="s">
        <v>978</v>
      </c>
      <c r="K187" t="s">
        <v>2285</v>
      </c>
      <c r="L187" s="60" t="s">
        <v>966</v>
      </c>
      <c r="M187" s="1" t="str">
        <f t="shared" si="15"/>
        <v>広島市</v>
      </c>
      <c r="N187" s="1" t="str">
        <f t="shared" si="16"/>
        <v>低</v>
      </c>
      <c r="O187" s="45">
        <v>42437</v>
      </c>
      <c r="P187" s="16">
        <f t="shared" si="17"/>
        <v>7</v>
      </c>
      <c r="Q187">
        <f t="shared" si="12"/>
        <v>1</v>
      </c>
      <c r="R187">
        <f t="shared" si="13"/>
        <v>1</v>
      </c>
    </row>
    <row r="188" spans="1:18" x14ac:dyDescent="0.4">
      <c r="A188" s="14" t="str">
        <f t="shared" si="14"/>
        <v>07-0156-2071-4910-2000-0000-0016h0520p6419</v>
      </c>
      <c r="B188" t="s">
        <v>2572</v>
      </c>
      <c r="C188" t="s">
        <v>2573</v>
      </c>
      <c r="E188" t="s">
        <v>1184</v>
      </c>
      <c r="F188" t="s">
        <v>342</v>
      </c>
      <c r="G188" s="13">
        <v>42614</v>
      </c>
      <c r="H188" s="70">
        <v>29.12</v>
      </c>
      <c r="I188" t="s">
        <v>145</v>
      </c>
      <c r="J188" t="s">
        <v>978</v>
      </c>
      <c r="K188" t="s">
        <v>2285</v>
      </c>
      <c r="L188" s="60" t="s">
        <v>148</v>
      </c>
      <c r="M188" s="1" t="str">
        <f t="shared" si="15"/>
        <v>広島市</v>
      </c>
      <c r="N188" s="1" t="str">
        <f t="shared" si="16"/>
        <v>低</v>
      </c>
      <c r="O188" s="45">
        <v>42614</v>
      </c>
      <c r="P188" s="16">
        <f t="shared" si="17"/>
        <v>6</v>
      </c>
      <c r="Q188">
        <f t="shared" si="12"/>
        <v>1</v>
      </c>
      <c r="R188">
        <f t="shared" si="13"/>
        <v>1</v>
      </c>
    </row>
    <row r="189" spans="1:18" x14ac:dyDescent="0.4">
      <c r="A189" s="14" t="str">
        <f t="shared" si="14"/>
        <v>07-0156-2071-5010-2000-0000-0010h0520p6510</v>
      </c>
      <c r="B189" t="s">
        <v>2574</v>
      </c>
      <c r="C189" t="s">
        <v>2575</v>
      </c>
      <c r="E189" t="s">
        <v>1185</v>
      </c>
      <c r="F189" t="s">
        <v>342</v>
      </c>
      <c r="G189" s="13">
        <v>42488</v>
      </c>
      <c r="H189" s="70">
        <v>10.92</v>
      </c>
      <c r="I189" t="s">
        <v>145</v>
      </c>
      <c r="J189" t="s">
        <v>978</v>
      </c>
      <c r="K189" t="s">
        <v>2285</v>
      </c>
      <c r="L189" s="60" t="s">
        <v>148</v>
      </c>
      <c r="M189" s="1" t="str">
        <f t="shared" si="15"/>
        <v>広島市</v>
      </c>
      <c r="N189" s="1" t="str">
        <f t="shared" si="16"/>
        <v>低</v>
      </c>
      <c r="O189" s="45">
        <v>42488</v>
      </c>
      <c r="P189" s="16">
        <f t="shared" si="17"/>
        <v>7</v>
      </c>
      <c r="Q189">
        <f t="shared" si="12"/>
        <v>1</v>
      </c>
      <c r="R189">
        <f t="shared" si="13"/>
        <v>1</v>
      </c>
    </row>
    <row r="190" spans="1:18" x14ac:dyDescent="0.4">
      <c r="A190" s="14" t="str">
        <f t="shared" si="14"/>
        <v>07-0165-0731-7510-2000-0000-0016d7600p5715</v>
      </c>
      <c r="B190" t="s">
        <v>2576</v>
      </c>
      <c r="C190" t="s">
        <v>2577</v>
      </c>
      <c r="E190" t="s">
        <v>1186</v>
      </c>
      <c r="F190" t="s">
        <v>320</v>
      </c>
      <c r="G190" s="13">
        <v>42522</v>
      </c>
      <c r="H190" s="70">
        <v>36.4</v>
      </c>
      <c r="I190" t="s">
        <v>145</v>
      </c>
      <c r="J190" t="s">
        <v>978</v>
      </c>
      <c r="K190" t="s">
        <v>2285</v>
      </c>
      <c r="L190" s="60" t="s">
        <v>148</v>
      </c>
      <c r="M190" s="1" t="str">
        <f t="shared" si="15"/>
        <v>広島市</v>
      </c>
      <c r="N190" s="1" t="str">
        <f t="shared" si="16"/>
        <v>低</v>
      </c>
      <c r="O190" s="45">
        <v>42522</v>
      </c>
      <c r="P190" s="16">
        <f t="shared" si="17"/>
        <v>7</v>
      </c>
      <c r="Q190">
        <f t="shared" si="12"/>
        <v>1</v>
      </c>
      <c r="R190">
        <f t="shared" si="13"/>
        <v>1</v>
      </c>
    </row>
    <row r="191" spans="1:18" x14ac:dyDescent="0.4">
      <c r="A191" s="14" t="str">
        <f t="shared" si="14"/>
        <v>07-0178-8576-4010-2000-0000-0017h5780u8410</v>
      </c>
      <c r="B191" t="s">
        <v>2578</v>
      </c>
      <c r="C191" t="s">
        <v>2579</v>
      </c>
      <c r="E191" t="s">
        <v>1187</v>
      </c>
      <c r="F191" t="s">
        <v>2580</v>
      </c>
      <c r="G191" s="13">
        <v>42460</v>
      </c>
      <c r="H191" s="70">
        <v>32.76</v>
      </c>
      <c r="I191" t="s">
        <v>145</v>
      </c>
      <c r="J191" t="s">
        <v>997</v>
      </c>
      <c r="K191" t="s">
        <v>2285</v>
      </c>
      <c r="L191" s="60" t="s">
        <v>148</v>
      </c>
      <c r="M191" s="1" t="str">
        <f t="shared" si="15"/>
        <v>山口市</v>
      </c>
      <c r="N191" s="1" t="str">
        <f t="shared" si="16"/>
        <v>低</v>
      </c>
      <c r="O191" s="45">
        <v>42460</v>
      </c>
      <c r="P191" s="16">
        <f t="shared" si="17"/>
        <v>7</v>
      </c>
      <c r="Q191">
        <f t="shared" si="12"/>
        <v>1</v>
      </c>
      <c r="R191">
        <f t="shared" si="13"/>
        <v>1</v>
      </c>
    </row>
    <row r="192" spans="1:18" x14ac:dyDescent="0.4">
      <c r="A192" s="14" t="str">
        <f t="shared" si="14"/>
        <v>07-0178-8577-5410-2000-0000-0019h5780v8514</v>
      </c>
      <c r="B192" t="s">
        <v>2581</v>
      </c>
      <c r="C192" t="s">
        <v>2582</v>
      </c>
      <c r="D192" s="83" t="s">
        <v>4466</v>
      </c>
      <c r="E192" t="s">
        <v>1188</v>
      </c>
      <c r="F192" t="s">
        <v>343</v>
      </c>
      <c r="G192" s="13">
        <v>42458</v>
      </c>
      <c r="H192" s="70">
        <v>11.44</v>
      </c>
      <c r="I192" t="s">
        <v>145</v>
      </c>
      <c r="J192" t="s">
        <v>982</v>
      </c>
      <c r="K192" t="s">
        <v>2285</v>
      </c>
      <c r="L192" s="60" t="s">
        <v>148</v>
      </c>
      <c r="M192" s="1" t="str">
        <f t="shared" si="15"/>
        <v>山口市</v>
      </c>
      <c r="N192" s="1" t="str">
        <f t="shared" si="16"/>
        <v>低</v>
      </c>
      <c r="O192" s="45">
        <v>42458</v>
      </c>
      <c r="P192" s="16">
        <f t="shared" si="17"/>
        <v>7</v>
      </c>
      <c r="Q192">
        <f t="shared" si="12"/>
        <v>1</v>
      </c>
      <c r="R192">
        <f t="shared" si="13"/>
        <v>1</v>
      </c>
    </row>
    <row r="193" spans="1:18" x14ac:dyDescent="0.4">
      <c r="A193" s="14" t="str">
        <f t="shared" si="14"/>
        <v>07-0171-1159-0410-2000-0000-0010</v>
      </c>
      <c r="B193" t="s">
        <v>2583</v>
      </c>
      <c r="C193" s="76"/>
      <c r="E193" t="s">
        <v>1189</v>
      </c>
      <c r="F193" t="s">
        <v>344</v>
      </c>
      <c r="G193" s="13">
        <v>42451</v>
      </c>
      <c r="H193" s="70">
        <v>34.32</v>
      </c>
      <c r="I193" t="s">
        <v>145</v>
      </c>
      <c r="J193" t="s">
        <v>982</v>
      </c>
      <c r="K193" t="s">
        <v>2285</v>
      </c>
      <c r="L193" s="60" t="s">
        <v>148</v>
      </c>
      <c r="M193" s="1" t="str">
        <f t="shared" si="15"/>
        <v>山口市</v>
      </c>
      <c r="N193" s="1" t="str">
        <f t="shared" si="16"/>
        <v>低</v>
      </c>
      <c r="O193" s="45">
        <v>42451</v>
      </c>
      <c r="P193" s="16">
        <f t="shared" si="17"/>
        <v>7</v>
      </c>
      <c r="Q193">
        <f t="shared" si="12"/>
        <v>0</v>
      </c>
      <c r="R193">
        <f t="shared" si="13"/>
        <v>1</v>
      </c>
    </row>
    <row r="194" spans="1:18" x14ac:dyDescent="0.4">
      <c r="A194" s="14" t="str">
        <f t="shared" si="14"/>
        <v>07-0167-7945-3610-2000-0000-0011e9670t7316</v>
      </c>
      <c r="B194" t="s">
        <v>2584</v>
      </c>
      <c r="C194" t="s">
        <v>2585</v>
      </c>
      <c r="E194" t="s">
        <v>1190</v>
      </c>
      <c r="F194" t="s">
        <v>345</v>
      </c>
      <c r="G194" s="13">
        <v>42531</v>
      </c>
      <c r="H194" s="70">
        <v>20.8</v>
      </c>
      <c r="I194" t="s">
        <v>145</v>
      </c>
      <c r="J194" t="s">
        <v>978</v>
      </c>
      <c r="K194" t="s">
        <v>2285</v>
      </c>
      <c r="L194" s="60" t="s">
        <v>148</v>
      </c>
      <c r="M194" s="1" t="str">
        <f t="shared" si="15"/>
        <v>広島市</v>
      </c>
      <c r="N194" s="1" t="str">
        <f t="shared" si="16"/>
        <v>低</v>
      </c>
      <c r="O194" s="45">
        <v>42531</v>
      </c>
      <c r="P194" s="16">
        <f t="shared" si="17"/>
        <v>7</v>
      </c>
      <c r="Q194">
        <f t="shared" si="12"/>
        <v>1</v>
      </c>
      <c r="R194">
        <f t="shared" si="13"/>
        <v>1</v>
      </c>
    </row>
    <row r="195" spans="1:18" x14ac:dyDescent="0.4">
      <c r="A195" s="14" t="str">
        <f t="shared" si="14"/>
        <v>07-0167-7939-4010-2000-0000-0013d9670x7410</v>
      </c>
      <c r="B195" t="s">
        <v>2586</v>
      </c>
      <c r="C195" t="s">
        <v>2587</v>
      </c>
      <c r="E195" t="s">
        <v>1191</v>
      </c>
      <c r="F195" t="s">
        <v>345</v>
      </c>
      <c r="G195" s="13">
        <v>42531</v>
      </c>
      <c r="H195" s="70">
        <v>10.4</v>
      </c>
      <c r="I195" t="s">
        <v>145</v>
      </c>
      <c r="J195" t="s">
        <v>978</v>
      </c>
      <c r="K195" t="s">
        <v>2285</v>
      </c>
      <c r="L195" s="60" t="s">
        <v>148</v>
      </c>
      <c r="M195" s="1" t="str">
        <f t="shared" si="15"/>
        <v>広島市</v>
      </c>
      <c r="N195" s="1" t="str">
        <f t="shared" si="16"/>
        <v>低</v>
      </c>
      <c r="O195" s="45">
        <v>42531</v>
      </c>
      <c r="P195" s="16">
        <f t="shared" si="17"/>
        <v>7</v>
      </c>
      <c r="Q195">
        <f t="shared" ref="Q195:Q258" si="18">COUNTIF(C:C,C195)</f>
        <v>1</v>
      </c>
      <c r="R195">
        <f t="shared" ref="R195:R258" si="19">COUNTIF(B:B,B195)</f>
        <v>1</v>
      </c>
    </row>
    <row r="196" spans="1:18" x14ac:dyDescent="0.4">
      <c r="A196" s="14" t="str">
        <f t="shared" ref="A196:A259" si="20">+B196&amp;C196</f>
        <v>07-0150-6818-4110-2000-0000-0019b8560w0411</v>
      </c>
      <c r="B196" t="s">
        <v>2588</v>
      </c>
      <c r="C196" t="s">
        <v>2589</v>
      </c>
      <c r="E196" t="s">
        <v>1192</v>
      </c>
      <c r="F196" t="s">
        <v>346</v>
      </c>
      <c r="G196" s="13">
        <v>42454</v>
      </c>
      <c r="H196" s="70">
        <v>39</v>
      </c>
      <c r="I196" t="s">
        <v>145</v>
      </c>
      <c r="J196" t="s">
        <v>978</v>
      </c>
      <c r="K196" t="s">
        <v>2285</v>
      </c>
      <c r="L196" s="60" t="s">
        <v>148</v>
      </c>
      <c r="M196" s="1" t="str">
        <f t="shared" ref="M196:M259" si="21">+VLOOKUP(J196,$T$2:$U$11,2,0)</f>
        <v>広島市</v>
      </c>
      <c r="N196" s="1" t="str">
        <f t="shared" ref="N196:N245" si="22">VLOOKUP(I196,$W$2:$X$6,2,0)</f>
        <v>低</v>
      </c>
      <c r="O196" s="45">
        <v>42454</v>
      </c>
      <c r="P196" s="16">
        <f t="shared" ref="P196:P259" si="23">DATEDIF(O196,$B$1,"Y")</f>
        <v>7</v>
      </c>
      <c r="Q196">
        <f t="shared" si="18"/>
        <v>1</v>
      </c>
      <c r="R196">
        <f t="shared" si="19"/>
        <v>1</v>
      </c>
    </row>
    <row r="197" spans="1:18" x14ac:dyDescent="0.4">
      <c r="A197" s="14" t="str">
        <f t="shared" si="20"/>
        <v>07-0178-8533-2210-2000-0000-0016d5780r8212</v>
      </c>
      <c r="B197" t="s">
        <v>2590</v>
      </c>
      <c r="C197" t="s">
        <v>2591</v>
      </c>
      <c r="D197" s="83" t="s">
        <v>4466</v>
      </c>
      <c r="E197" t="s">
        <v>1193</v>
      </c>
      <c r="F197" t="s">
        <v>347</v>
      </c>
      <c r="G197" s="13">
        <v>42262</v>
      </c>
      <c r="H197" s="70">
        <v>36.4</v>
      </c>
      <c r="I197" t="s">
        <v>145</v>
      </c>
      <c r="J197" t="s">
        <v>982</v>
      </c>
      <c r="K197" t="s">
        <v>2285</v>
      </c>
      <c r="L197" s="60" t="s">
        <v>966</v>
      </c>
      <c r="M197" s="1" t="str">
        <f t="shared" si="21"/>
        <v>山口市</v>
      </c>
      <c r="N197" s="1" t="str">
        <f t="shared" si="22"/>
        <v>低</v>
      </c>
      <c r="O197" s="45">
        <v>42262</v>
      </c>
      <c r="P197" s="16">
        <f t="shared" si="23"/>
        <v>7</v>
      </c>
      <c r="Q197">
        <f t="shared" si="18"/>
        <v>1</v>
      </c>
      <c r="R197">
        <f t="shared" si="19"/>
        <v>1</v>
      </c>
    </row>
    <row r="198" spans="1:18" x14ac:dyDescent="0.4">
      <c r="A198" s="14" t="str">
        <f t="shared" si="20"/>
        <v>07-0171-1093-1110-2000-0000-0011m0710r1111</v>
      </c>
      <c r="B198" t="s">
        <v>2592</v>
      </c>
      <c r="C198" t="s">
        <v>2593</v>
      </c>
      <c r="E198" t="s">
        <v>1194</v>
      </c>
      <c r="F198" t="s">
        <v>348</v>
      </c>
      <c r="G198" s="13">
        <v>42260</v>
      </c>
      <c r="H198" s="70">
        <v>47.32</v>
      </c>
      <c r="I198" t="s">
        <v>145</v>
      </c>
      <c r="J198" t="s">
        <v>982</v>
      </c>
      <c r="K198" t="s">
        <v>2285</v>
      </c>
      <c r="L198" s="60" t="s">
        <v>966</v>
      </c>
      <c r="M198" s="1" t="str">
        <f t="shared" si="21"/>
        <v>山口市</v>
      </c>
      <c r="N198" s="1" t="str">
        <f t="shared" si="22"/>
        <v>低</v>
      </c>
      <c r="O198" s="45">
        <v>42260</v>
      </c>
      <c r="P198" s="16">
        <f t="shared" si="23"/>
        <v>7</v>
      </c>
      <c r="Q198">
        <f t="shared" si="18"/>
        <v>1</v>
      </c>
      <c r="R198">
        <f t="shared" si="19"/>
        <v>1</v>
      </c>
    </row>
    <row r="199" spans="1:18" x14ac:dyDescent="0.4">
      <c r="A199" s="14" t="str">
        <f t="shared" si="20"/>
        <v>07-0171-1121-6610-2000-0000-0019c1710p1616</v>
      </c>
      <c r="B199" t="s">
        <v>2594</v>
      </c>
      <c r="C199" t="s">
        <v>2595</v>
      </c>
      <c r="E199" t="s">
        <v>1195</v>
      </c>
      <c r="F199" t="s">
        <v>349</v>
      </c>
      <c r="G199" s="13">
        <v>42263</v>
      </c>
      <c r="H199" s="70">
        <v>43.68</v>
      </c>
      <c r="I199" t="s">
        <v>145</v>
      </c>
      <c r="J199" t="s">
        <v>982</v>
      </c>
      <c r="K199" t="s">
        <v>2285</v>
      </c>
      <c r="L199" s="60" t="s">
        <v>966</v>
      </c>
      <c r="M199" s="1" t="str">
        <f t="shared" si="21"/>
        <v>山口市</v>
      </c>
      <c r="N199" s="1" t="str">
        <f t="shared" si="22"/>
        <v>低</v>
      </c>
      <c r="O199" s="45">
        <v>42263</v>
      </c>
      <c r="P199" s="16">
        <f t="shared" si="23"/>
        <v>7</v>
      </c>
      <c r="Q199">
        <f t="shared" si="18"/>
        <v>1</v>
      </c>
      <c r="R199">
        <f t="shared" si="19"/>
        <v>1</v>
      </c>
    </row>
    <row r="200" spans="1:18" x14ac:dyDescent="0.4">
      <c r="A200" s="14" t="str">
        <f t="shared" si="20"/>
        <v>07-0146-0724-6910-2000-0000-0010c7400s6619</v>
      </c>
      <c r="B200" s="73" t="s">
        <v>2596</v>
      </c>
      <c r="C200" s="72" t="s">
        <v>2597</v>
      </c>
      <c r="D200" s="85"/>
      <c r="E200" t="s">
        <v>1196</v>
      </c>
      <c r="F200" t="s">
        <v>350</v>
      </c>
      <c r="G200" s="13">
        <v>42803</v>
      </c>
      <c r="H200" s="70">
        <v>59.36</v>
      </c>
      <c r="I200" t="s">
        <v>145</v>
      </c>
      <c r="J200" t="s">
        <v>980</v>
      </c>
      <c r="K200" t="s">
        <v>2285</v>
      </c>
      <c r="L200" s="60" t="s">
        <v>149</v>
      </c>
      <c r="M200" s="1" t="str">
        <f t="shared" si="21"/>
        <v>岡山市</v>
      </c>
      <c r="N200" s="1" t="str">
        <f t="shared" si="22"/>
        <v>低</v>
      </c>
      <c r="O200" s="45">
        <v>42803</v>
      </c>
      <c r="P200" s="16">
        <f t="shared" si="23"/>
        <v>6</v>
      </c>
      <c r="Q200">
        <f t="shared" si="18"/>
        <v>1</v>
      </c>
      <c r="R200">
        <f t="shared" si="19"/>
        <v>1</v>
      </c>
    </row>
    <row r="201" spans="1:18" x14ac:dyDescent="0.4">
      <c r="A201" s="14" t="str">
        <f t="shared" si="20"/>
        <v>07-0158-9145-1310-2000-0000-0018e1590t8113</v>
      </c>
      <c r="B201" t="s">
        <v>2598</v>
      </c>
      <c r="C201" t="s">
        <v>2599</v>
      </c>
      <c r="D201" s="83" t="s">
        <v>4466</v>
      </c>
      <c r="E201" t="s">
        <v>1197</v>
      </c>
      <c r="F201" t="s">
        <v>351</v>
      </c>
      <c r="G201" s="13">
        <v>42539</v>
      </c>
      <c r="H201" s="70">
        <v>58.24</v>
      </c>
      <c r="I201" t="s">
        <v>145</v>
      </c>
      <c r="J201" t="s">
        <v>978</v>
      </c>
      <c r="K201" t="s">
        <v>2285</v>
      </c>
      <c r="L201" s="60" t="s">
        <v>966</v>
      </c>
      <c r="M201" s="1" t="str">
        <f t="shared" si="21"/>
        <v>広島市</v>
      </c>
      <c r="N201" s="1" t="str">
        <f t="shared" si="22"/>
        <v>低</v>
      </c>
      <c r="O201" s="45">
        <v>42539</v>
      </c>
      <c r="P201" s="16">
        <f t="shared" si="23"/>
        <v>7</v>
      </c>
      <c r="Q201">
        <f t="shared" si="18"/>
        <v>1</v>
      </c>
      <c r="R201">
        <f t="shared" si="19"/>
        <v>1</v>
      </c>
    </row>
    <row r="202" spans="1:18" x14ac:dyDescent="0.4">
      <c r="A202" s="14" t="str">
        <f t="shared" si="20"/>
        <v>07-0158-9190-8510-2000-0000-0011m1590n8815</v>
      </c>
      <c r="B202" t="s">
        <v>2600</v>
      </c>
      <c r="C202" t="s">
        <v>2601</v>
      </c>
      <c r="D202" s="83" t="s">
        <v>4466</v>
      </c>
      <c r="E202" t="s">
        <v>1198</v>
      </c>
      <c r="F202" t="s">
        <v>289</v>
      </c>
      <c r="G202" s="13">
        <v>42521</v>
      </c>
      <c r="H202" s="70">
        <v>58.24</v>
      </c>
      <c r="I202" t="s">
        <v>145</v>
      </c>
      <c r="J202" t="s">
        <v>978</v>
      </c>
      <c r="K202" t="s">
        <v>2285</v>
      </c>
      <c r="L202" s="60" t="s">
        <v>148</v>
      </c>
      <c r="M202" s="1" t="str">
        <f t="shared" si="21"/>
        <v>広島市</v>
      </c>
      <c r="N202" s="1" t="str">
        <f t="shared" si="22"/>
        <v>低</v>
      </c>
      <c r="O202" s="45">
        <v>42521</v>
      </c>
      <c r="P202" s="16">
        <f t="shared" si="23"/>
        <v>7</v>
      </c>
      <c r="Q202">
        <f t="shared" si="18"/>
        <v>1</v>
      </c>
      <c r="R202">
        <f t="shared" si="19"/>
        <v>1</v>
      </c>
    </row>
    <row r="203" spans="1:18" x14ac:dyDescent="0.4">
      <c r="A203" s="14" t="str">
        <f t="shared" si="20"/>
        <v>07-0146-0664-0910-2000-0000-0017g6400s6019</v>
      </c>
      <c r="B203" t="s">
        <v>2602</v>
      </c>
      <c r="C203" t="s">
        <v>2603</v>
      </c>
      <c r="E203" t="s">
        <v>1199</v>
      </c>
      <c r="F203" t="s">
        <v>2604</v>
      </c>
      <c r="G203" s="13">
        <v>42410</v>
      </c>
      <c r="H203" s="70">
        <v>12.74</v>
      </c>
      <c r="I203" t="s">
        <v>145</v>
      </c>
      <c r="J203" t="s">
        <v>980</v>
      </c>
      <c r="K203" t="s">
        <v>2285</v>
      </c>
      <c r="L203" s="60" t="s">
        <v>148</v>
      </c>
      <c r="M203" s="1" t="str">
        <f t="shared" si="21"/>
        <v>岡山市</v>
      </c>
      <c r="N203" s="1" t="str">
        <f t="shared" si="22"/>
        <v>低</v>
      </c>
      <c r="O203" s="45">
        <v>42410</v>
      </c>
      <c r="P203" s="16">
        <f t="shared" si="23"/>
        <v>7</v>
      </c>
      <c r="Q203">
        <f t="shared" si="18"/>
        <v>1</v>
      </c>
      <c r="R203">
        <f t="shared" si="19"/>
        <v>1</v>
      </c>
    </row>
    <row r="204" spans="1:18" x14ac:dyDescent="0.4">
      <c r="A204" s="14" t="str">
        <f t="shared" si="20"/>
        <v>07-0158-9172-2910-2000-0000-0011</v>
      </c>
      <c r="B204" t="s">
        <v>2605</v>
      </c>
      <c r="C204" s="76"/>
      <c r="D204" s="83" t="s">
        <v>4466</v>
      </c>
      <c r="E204" t="s">
        <v>1200</v>
      </c>
      <c r="F204" t="s">
        <v>352</v>
      </c>
      <c r="G204" s="13">
        <v>42455</v>
      </c>
      <c r="H204" s="70">
        <v>58.24</v>
      </c>
      <c r="I204" t="s">
        <v>145</v>
      </c>
      <c r="J204" t="s">
        <v>978</v>
      </c>
      <c r="K204" t="s">
        <v>2285</v>
      </c>
      <c r="L204" s="60" t="s">
        <v>148</v>
      </c>
      <c r="M204" s="1" t="str">
        <f t="shared" si="21"/>
        <v>広島市</v>
      </c>
      <c r="N204" s="1" t="str">
        <f t="shared" si="22"/>
        <v>低</v>
      </c>
      <c r="O204" s="45">
        <v>42455</v>
      </c>
      <c r="P204" s="16">
        <f t="shared" si="23"/>
        <v>7</v>
      </c>
      <c r="Q204">
        <f t="shared" si="18"/>
        <v>0</v>
      </c>
      <c r="R204">
        <f t="shared" si="19"/>
        <v>1</v>
      </c>
    </row>
    <row r="205" spans="1:18" x14ac:dyDescent="0.4">
      <c r="A205" s="14" t="str">
        <f t="shared" si="20"/>
        <v>07-0140-9894-2710-2000-0000-0015m8490s0217</v>
      </c>
      <c r="B205" s="71" t="s">
        <v>2606</v>
      </c>
      <c r="C205" t="s">
        <v>2607</v>
      </c>
      <c r="D205" s="83" t="s">
        <v>4466</v>
      </c>
      <c r="E205" t="s">
        <v>1201</v>
      </c>
      <c r="F205" t="s">
        <v>353</v>
      </c>
      <c r="G205" s="13">
        <v>42520</v>
      </c>
      <c r="H205" s="70">
        <v>43.68</v>
      </c>
      <c r="I205" t="s">
        <v>145</v>
      </c>
      <c r="J205" t="s">
        <v>980</v>
      </c>
      <c r="K205" t="s">
        <v>2285</v>
      </c>
      <c r="L205" s="60" t="s">
        <v>148</v>
      </c>
      <c r="M205" s="1" t="str">
        <f t="shared" si="21"/>
        <v>岡山市</v>
      </c>
      <c r="N205" s="1" t="str">
        <f t="shared" si="22"/>
        <v>低</v>
      </c>
      <c r="O205" s="45">
        <v>42520</v>
      </c>
      <c r="P205" s="16">
        <f t="shared" si="23"/>
        <v>7</v>
      </c>
      <c r="Q205">
        <f t="shared" si="18"/>
        <v>1</v>
      </c>
      <c r="R205">
        <f t="shared" si="19"/>
        <v>1</v>
      </c>
    </row>
    <row r="206" spans="1:18" x14ac:dyDescent="0.4">
      <c r="A206" s="14" t="str">
        <f t="shared" si="20"/>
        <v>07-0121-0165-3610-2000-0000-0012g1200t1316</v>
      </c>
      <c r="B206" s="71" t="s">
        <v>2608</v>
      </c>
      <c r="C206" t="s">
        <v>2609</v>
      </c>
      <c r="E206" t="s">
        <v>1202</v>
      </c>
      <c r="F206" t="s">
        <v>354</v>
      </c>
      <c r="G206" s="13">
        <v>42420</v>
      </c>
      <c r="H206" s="70">
        <v>16.64</v>
      </c>
      <c r="I206" t="s">
        <v>145</v>
      </c>
      <c r="J206" t="s">
        <v>995</v>
      </c>
      <c r="K206" t="s">
        <v>2285</v>
      </c>
      <c r="L206" s="60" t="s">
        <v>148</v>
      </c>
      <c r="M206" s="1" t="str">
        <f t="shared" si="21"/>
        <v>松江市</v>
      </c>
      <c r="N206" s="1" t="str">
        <f t="shared" si="22"/>
        <v>低</v>
      </c>
      <c r="O206" s="45">
        <v>42420</v>
      </c>
      <c r="P206" s="16">
        <f t="shared" si="23"/>
        <v>7</v>
      </c>
      <c r="Q206">
        <f t="shared" si="18"/>
        <v>1</v>
      </c>
      <c r="R206">
        <f t="shared" si="19"/>
        <v>1</v>
      </c>
    </row>
    <row r="207" spans="1:18" x14ac:dyDescent="0.4">
      <c r="A207" s="14" t="str">
        <f t="shared" si="20"/>
        <v>07-0130-5010-5010-2000-0000-0014b0350n0510</v>
      </c>
      <c r="B207" t="s">
        <v>2610</v>
      </c>
      <c r="C207" t="s">
        <v>2611</v>
      </c>
      <c r="D207" s="83" t="s">
        <v>4466</v>
      </c>
      <c r="E207" t="s">
        <v>1203</v>
      </c>
      <c r="F207" t="s">
        <v>355</v>
      </c>
      <c r="G207" s="13">
        <v>42518</v>
      </c>
      <c r="H207" s="70">
        <v>33.39</v>
      </c>
      <c r="I207" t="s">
        <v>145</v>
      </c>
      <c r="J207" t="s">
        <v>980</v>
      </c>
      <c r="K207" t="s">
        <v>2285</v>
      </c>
      <c r="L207" s="60" t="s">
        <v>148</v>
      </c>
      <c r="M207" s="1" t="str">
        <f t="shared" si="21"/>
        <v>岡山市</v>
      </c>
      <c r="N207" s="1" t="str">
        <f t="shared" si="22"/>
        <v>低</v>
      </c>
      <c r="O207" s="45">
        <v>42518</v>
      </c>
      <c r="P207" s="16">
        <f t="shared" si="23"/>
        <v>7</v>
      </c>
      <c r="Q207">
        <f t="shared" si="18"/>
        <v>1</v>
      </c>
      <c r="R207">
        <f t="shared" si="19"/>
        <v>1</v>
      </c>
    </row>
    <row r="208" spans="1:18" x14ac:dyDescent="0.4">
      <c r="A208" s="14" t="str">
        <f t="shared" si="20"/>
        <v>07-0167-7924-7610-2000-0000-0012</v>
      </c>
      <c r="B208" t="s">
        <v>2612</v>
      </c>
      <c r="C208" s="76"/>
      <c r="E208" t="s">
        <v>1204</v>
      </c>
      <c r="F208" t="s">
        <v>316</v>
      </c>
      <c r="G208" s="13">
        <v>42551</v>
      </c>
      <c r="H208" s="70">
        <v>58.24</v>
      </c>
      <c r="I208" t="s">
        <v>145</v>
      </c>
      <c r="J208" t="s">
        <v>978</v>
      </c>
      <c r="K208" t="s">
        <v>2285</v>
      </c>
      <c r="L208" s="60" t="s">
        <v>148</v>
      </c>
      <c r="M208" s="1" t="str">
        <f t="shared" si="21"/>
        <v>広島市</v>
      </c>
      <c r="N208" s="1" t="str">
        <f t="shared" si="22"/>
        <v>低</v>
      </c>
      <c r="O208" s="45">
        <v>42551</v>
      </c>
      <c r="P208" s="16">
        <f t="shared" si="23"/>
        <v>7</v>
      </c>
      <c r="Q208">
        <f t="shared" si="18"/>
        <v>0</v>
      </c>
      <c r="R208">
        <f t="shared" si="19"/>
        <v>1</v>
      </c>
    </row>
    <row r="209" spans="1:18" x14ac:dyDescent="0.4">
      <c r="A209" s="14" t="str">
        <f t="shared" si="20"/>
        <v>07-0156-2071-3410-2000-0000-0010h0520p6314</v>
      </c>
      <c r="B209" t="s">
        <v>2613</v>
      </c>
      <c r="C209" t="s">
        <v>2614</v>
      </c>
      <c r="E209" t="s">
        <v>1205</v>
      </c>
      <c r="F209" t="s">
        <v>342</v>
      </c>
      <c r="G209" s="13">
        <v>42488</v>
      </c>
      <c r="H209" s="70">
        <v>21.84</v>
      </c>
      <c r="I209" t="s">
        <v>145</v>
      </c>
      <c r="J209" t="s">
        <v>978</v>
      </c>
      <c r="K209" t="s">
        <v>2285</v>
      </c>
      <c r="L209" s="60" t="s">
        <v>148</v>
      </c>
      <c r="M209" s="1" t="str">
        <f t="shared" si="21"/>
        <v>広島市</v>
      </c>
      <c r="N209" s="1" t="str">
        <f t="shared" si="22"/>
        <v>低</v>
      </c>
      <c r="O209" s="45">
        <v>42488</v>
      </c>
      <c r="P209" s="16">
        <f t="shared" si="23"/>
        <v>7</v>
      </c>
      <c r="Q209">
        <f t="shared" si="18"/>
        <v>1</v>
      </c>
      <c r="R209">
        <f t="shared" si="19"/>
        <v>1</v>
      </c>
    </row>
    <row r="210" spans="1:18" x14ac:dyDescent="0.4">
      <c r="A210" s="14" t="str">
        <f t="shared" si="20"/>
        <v>07-0130-5009-6510-2000-0000-0014a0350x0615</v>
      </c>
      <c r="B210" t="s">
        <v>2615</v>
      </c>
      <c r="C210" t="s">
        <v>2616</v>
      </c>
      <c r="E210" t="s">
        <v>1206</v>
      </c>
      <c r="F210" t="s">
        <v>356</v>
      </c>
      <c r="G210" s="13">
        <v>42480</v>
      </c>
      <c r="H210" s="70">
        <v>10.4</v>
      </c>
      <c r="I210" t="s">
        <v>145</v>
      </c>
      <c r="J210" t="s">
        <v>980</v>
      </c>
      <c r="K210" t="s">
        <v>2285</v>
      </c>
      <c r="L210" s="60" t="s">
        <v>148</v>
      </c>
      <c r="M210" s="1" t="str">
        <f t="shared" si="21"/>
        <v>岡山市</v>
      </c>
      <c r="N210" s="1" t="str">
        <f t="shared" si="22"/>
        <v>低</v>
      </c>
      <c r="O210" s="45">
        <v>42480</v>
      </c>
      <c r="P210" s="16">
        <f t="shared" si="23"/>
        <v>7</v>
      </c>
      <c r="Q210">
        <f t="shared" si="18"/>
        <v>1</v>
      </c>
      <c r="R210">
        <f t="shared" si="19"/>
        <v>1</v>
      </c>
    </row>
    <row r="211" spans="1:18" x14ac:dyDescent="0.4">
      <c r="A211" s="14" t="str">
        <f t="shared" si="20"/>
        <v>07-0130-5013-6010-2000-0000-0012b0350r0610</v>
      </c>
      <c r="B211" t="s">
        <v>2617</v>
      </c>
      <c r="C211" t="s">
        <v>2618</v>
      </c>
      <c r="E211" t="s">
        <v>1207</v>
      </c>
      <c r="F211" t="s">
        <v>357</v>
      </c>
      <c r="G211" s="13">
        <v>42577</v>
      </c>
      <c r="H211" s="70">
        <v>29.68</v>
      </c>
      <c r="I211" t="s">
        <v>145</v>
      </c>
      <c r="J211" t="s">
        <v>980</v>
      </c>
      <c r="K211" t="s">
        <v>2285</v>
      </c>
      <c r="L211" s="60" t="s">
        <v>148</v>
      </c>
      <c r="M211" s="1" t="str">
        <f t="shared" si="21"/>
        <v>岡山市</v>
      </c>
      <c r="N211" s="1" t="str">
        <f t="shared" si="22"/>
        <v>低</v>
      </c>
      <c r="O211" s="45">
        <v>42577</v>
      </c>
      <c r="P211" s="16">
        <f t="shared" si="23"/>
        <v>7</v>
      </c>
      <c r="Q211">
        <f t="shared" si="18"/>
        <v>1</v>
      </c>
      <c r="R211">
        <f t="shared" si="19"/>
        <v>1</v>
      </c>
    </row>
    <row r="212" spans="1:18" x14ac:dyDescent="0.4">
      <c r="A212" s="14" t="str">
        <f t="shared" si="20"/>
        <v>07-0230-5012-3110-2000-0000-0010</v>
      </c>
      <c r="B212" t="s">
        <v>2619</v>
      </c>
      <c r="C212" s="76"/>
      <c r="D212" s="83" t="s">
        <v>4466</v>
      </c>
      <c r="E212" t="s">
        <v>1208</v>
      </c>
      <c r="F212" t="s">
        <v>358</v>
      </c>
      <c r="G212" s="13">
        <v>42525</v>
      </c>
      <c r="H212" s="70">
        <v>29.68</v>
      </c>
      <c r="I212" t="s">
        <v>145</v>
      </c>
      <c r="J212" t="s">
        <v>980</v>
      </c>
      <c r="K212" t="s">
        <v>2285</v>
      </c>
      <c r="L212" s="60" t="s">
        <v>148</v>
      </c>
      <c r="M212" s="1" t="str">
        <f t="shared" si="21"/>
        <v>岡山市</v>
      </c>
      <c r="N212" s="1" t="str">
        <f t="shared" si="22"/>
        <v>低</v>
      </c>
      <c r="O212" s="45">
        <v>42525</v>
      </c>
      <c r="P212" s="16">
        <f t="shared" si="23"/>
        <v>7</v>
      </c>
      <c r="Q212">
        <f t="shared" si="18"/>
        <v>0</v>
      </c>
      <c r="R212">
        <f t="shared" si="19"/>
        <v>1</v>
      </c>
    </row>
    <row r="213" spans="1:18" x14ac:dyDescent="0.4">
      <c r="A213" s="14" t="str">
        <f t="shared" si="20"/>
        <v>07-0130-5012-6010-2000-0000-0013b0350q0610</v>
      </c>
      <c r="B213" t="s">
        <v>2620</v>
      </c>
      <c r="C213" t="s">
        <v>2621</v>
      </c>
      <c r="D213" s="83" t="s">
        <v>4466</v>
      </c>
      <c r="E213" t="s">
        <v>1209</v>
      </c>
      <c r="F213" t="s">
        <v>2622</v>
      </c>
      <c r="G213" s="13">
        <v>42546</v>
      </c>
      <c r="H213" s="70">
        <v>56.16</v>
      </c>
      <c r="I213" t="s">
        <v>145</v>
      </c>
      <c r="J213" t="s">
        <v>980</v>
      </c>
      <c r="K213" t="s">
        <v>2285</v>
      </c>
      <c r="L213" s="60" t="s">
        <v>148</v>
      </c>
      <c r="M213" s="1" t="str">
        <f t="shared" si="21"/>
        <v>岡山市</v>
      </c>
      <c r="N213" s="1" t="str">
        <f t="shared" si="22"/>
        <v>低</v>
      </c>
      <c r="O213" s="45">
        <v>42546</v>
      </c>
      <c r="P213" s="16">
        <f t="shared" si="23"/>
        <v>7</v>
      </c>
      <c r="Q213">
        <f t="shared" si="18"/>
        <v>1</v>
      </c>
      <c r="R213">
        <f t="shared" si="19"/>
        <v>1</v>
      </c>
    </row>
    <row r="214" spans="1:18" x14ac:dyDescent="0.4">
      <c r="A214" s="14" t="str">
        <f t="shared" si="20"/>
        <v>07-0140-9929-5610-2000-0000-0016c9490x0516</v>
      </c>
      <c r="B214" t="s">
        <v>2623</v>
      </c>
      <c r="C214" t="s">
        <v>2624</v>
      </c>
      <c r="D214" s="83" t="s">
        <v>4466</v>
      </c>
      <c r="E214" t="s">
        <v>1210</v>
      </c>
      <c r="F214" t="s">
        <v>359</v>
      </c>
      <c r="G214" s="13">
        <v>42618</v>
      </c>
      <c r="H214" s="70">
        <v>36.04</v>
      </c>
      <c r="I214" t="s">
        <v>145</v>
      </c>
      <c r="J214" t="s">
        <v>980</v>
      </c>
      <c r="K214" t="s">
        <v>2285</v>
      </c>
      <c r="L214" s="60" t="s">
        <v>148</v>
      </c>
      <c r="M214" s="1" t="str">
        <f t="shared" si="21"/>
        <v>岡山市</v>
      </c>
      <c r="N214" s="1" t="str">
        <f t="shared" si="22"/>
        <v>低</v>
      </c>
      <c r="O214" s="45">
        <v>42618</v>
      </c>
      <c r="P214" s="16">
        <f t="shared" si="23"/>
        <v>6</v>
      </c>
      <c r="Q214">
        <f t="shared" si="18"/>
        <v>1</v>
      </c>
      <c r="R214">
        <f t="shared" si="19"/>
        <v>1</v>
      </c>
    </row>
    <row r="215" spans="1:18" x14ac:dyDescent="0.4">
      <c r="A215" s="14" t="str">
        <f t="shared" si="20"/>
        <v>07-0158-9186-3210-2000-0000-0014k1590u8312</v>
      </c>
      <c r="B215" t="s">
        <v>2625</v>
      </c>
      <c r="C215" t="s">
        <v>2626</v>
      </c>
      <c r="D215" s="83" t="s">
        <v>4466</v>
      </c>
      <c r="E215" t="s">
        <v>1211</v>
      </c>
      <c r="F215" t="s">
        <v>360</v>
      </c>
      <c r="G215" s="13">
        <v>42601</v>
      </c>
      <c r="H215" s="70">
        <v>57.24</v>
      </c>
      <c r="I215" t="s">
        <v>145</v>
      </c>
      <c r="J215" t="s">
        <v>978</v>
      </c>
      <c r="K215" t="s">
        <v>2285</v>
      </c>
      <c r="L215" s="60" t="s">
        <v>148</v>
      </c>
      <c r="M215" s="1" t="str">
        <f t="shared" si="21"/>
        <v>広島市</v>
      </c>
      <c r="N215" s="1" t="str">
        <f t="shared" si="22"/>
        <v>低</v>
      </c>
      <c r="O215" s="45">
        <v>42601</v>
      </c>
      <c r="P215" s="16">
        <f t="shared" si="23"/>
        <v>7</v>
      </c>
      <c r="Q215">
        <f t="shared" si="18"/>
        <v>1</v>
      </c>
      <c r="R215">
        <f t="shared" si="19"/>
        <v>1</v>
      </c>
    </row>
    <row r="216" spans="1:18" x14ac:dyDescent="0.4">
      <c r="A216" s="14" t="str">
        <f t="shared" si="20"/>
        <v>07-0162-3112-6810-2000-0000-0015b1630q2618</v>
      </c>
      <c r="B216" s="71" t="s">
        <v>2627</v>
      </c>
      <c r="C216" t="s">
        <v>2628</v>
      </c>
      <c r="E216" t="s">
        <v>1212</v>
      </c>
      <c r="F216" t="s">
        <v>361</v>
      </c>
      <c r="G216" s="13">
        <v>42490</v>
      </c>
      <c r="H216" s="70">
        <v>49.92</v>
      </c>
      <c r="I216" t="s">
        <v>145</v>
      </c>
      <c r="J216" t="s">
        <v>978</v>
      </c>
      <c r="K216" t="s">
        <v>2285</v>
      </c>
      <c r="L216" s="60" t="s">
        <v>148</v>
      </c>
      <c r="M216" s="1" t="str">
        <f t="shared" si="21"/>
        <v>広島市</v>
      </c>
      <c r="N216" s="1" t="str">
        <f t="shared" si="22"/>
        <v>低</v>
      </c>
      <c r="O216" s="45">
        <v>42490</v>
      </c>
      <c r="P216" s="16">
        <f t="shared" si="23"/>
        <v>7</v>
      </c>
      <c r="Q216">
        <f t="shared" si="18"/>
        <v>1</v>
      </c>
      <c r="R216">
        <f t="shared" si="19"/>
        <v>1</v>
      </c>
    </row>
    <row r="217" spans="1:18" x14ac:dyDescent="0.4">
      <c r="A217" s="14" t="str">
        <f t="shared" si="20"/>
        <v>07-0167-7951-1320-2000-0000-0016f9670p7113</v>
      </c>
      <c r="B217" t="s">
        <v>2629</v>
      </c>
      <c r="C217" t="s">
        <v>2630</v>
      </c>
      <c r="E217" t="s">
        <v>1213</v>
      </c>
      <c r="F217" t="s">
        <v>362</v>
      </c>
      <c r="G217" s="13">
        <v>42534</v>
      </c>
      <c r="H217" s="70">
        <v>40.81</v>
      </c>
      <c r="I217" t="s">
        <v>145</v>
      </c>
      <c r="J217" t="s">
        <v>978</v>
      </c>
      <c r="K217" t="s">
        <v>2285</v>
      </c>
      <c r="L217" s="60" t="s">
        <v>148</v>
      </c>
      <c r="M217" s="1" t="str">
        <f t="shared" si="21"/>
        <v>広島市</v>
      </c>
      <c r="N217" s="1" t="str">
        <f t="shared" si="22"/>
        <v>低</v>
      </c>
      <c r="O217" s="45">
        <v>42534</v>
      </c>
      <c r="P217" s="16">
        <f t="shared" si="23"/>
        <v>7</v>
      </c>
      <c r="Q217">
        <f t="shared" si="18"/>
        <v>1</v>
      </c>
      <c r="R217">
        <f t="shared" si="19"/>
        <v>1</v>
      </c>
    </row>
    <row r="218" spans="1:18" x14ac:dyDescent="0.4">
      <c r="A218" s="14" t="str">
        <f t="shared" si="20"/>
        <v>07-0158-9182-2610-2000-0000-0019k1590q8216</v>
      </c>
      <c r="B218" t="s">
        <v>2631</v>
      </c>
      <c r="C218" t="s">
        <v>2632</v>
      </c>
      <c r="D218" s="83" t="s">
        <v>4466</v>
      </c>
      <c r="E218" t="s">
        <v>1214</v>
      </c>
      <c r="F218" t="s">
        <v>363</v>
      </c>
      <c r="G218" s="13">
        <v>42472</v>
      </c>
      <c r="H218" s="70">
        <v>56.16</v>
      </c>
      <c r="I218" t="s">
        <v>145</v>
      </c>
      <c r="J218" t="s">
        <v>978</v>
      </c>
      <c r="K218" t="s">
        <v>2285</v>
      </c>
      <c r="L218" s="60" t="s">
        <v>148</v>
      </c>
      <c r="M218" s="1" t="str">
        <f t="shared" si="21"/>
        <v>広島市</v>
      </c>
      <c r="N218" s="1" t="str">
        <f t="shared" si="22"/>
        <v>低</v>
      </c>
      <c r="O218" s="45">
        <v>42472</v>
      </c>
      <c r="P218" s="16">
        <f t="shared" si="23"/>
        <v>7</v>
      </c>
      <c r="Q218">
        <f t="shared" si="18"/>
        <v>1</v>
      </c>
      <c r="R218">
        <f t="shared" si="19"/>
        <v>1</v>
      </c>
    </row>
    <row r="219" spans="1:18" x14ac:dyDescent="0.4">
      <c r="A219" s="14" t="str">
        <f t="shared" si="20"/>
        <v>07-0140-9932-4410-2000-0000-0013d9490q0414</v>
      </c>
      <c r="B219" t="s">
        <v>2633</v>
      </c>
      <c r="C219" t="s">
        <v>2634</v>
      </c>
      <c r="D219" s="83" t="s">
        <v>4466</v>
      </c>
      <c r="E219" t="s">
        <v>1215</v>
      </c>
      <c r="F219" t="s">
        <v>278</v>
      </c>
      <c r="G219" s="13">
        <v>42654</v>
      </c>
      <c r="H219" s="70">
        <v>54.6</v>
      </c>
      <c r="I219" t="s">
        <v>145</v>
      </c>
      <c r="J219" t="s">
        <v>980</v>
      </c>
      <c r="K219" t="s">
        <v>2285</v>
      </c>
      <c r="L219" s="60" t="s">
        <v>148</v>
      </c>
      <c r="M219" s="1" t="str">
        <f t="shared" si="21"/>
        <v>岡山市</v>
      </c>
      <c r="N219" s="1" t="str">
        <f t="shared" si="22"/>
        <v>低</v>
      </c>
      <c r="O219" s="45">
        <v>42654</v>
      </c>
      <c r="P219" s="16">
        <f t="shared" si="23"/>
        <v>6</v>
      </c>
      <c r="Q219">
        <f t="shared" si="18"/>
        <v>1</v>
      </c>
      <c r="R219">
        <f t="shared" si="19"/>
        <v>1</v>
      </c>
    </row>
    <row r="220" spans="1:18" x14ac:dyDescent="0.4">
      <c r="A220" s="14" t="str">
        <f t="shared" si="20"/>
        <v>07-0140-9916-2410-2000-0000-0013b9490u0214</v>
      </c>
      <c r="B220" s="71" t="s">
        <v>2635</v>
      </c>
      <c r="C220" t="s">
        <v>2636</v>
      </c>
      <c r="E220" t="s">
        <v>1216</v>
      </c>
      <c r="F220" t="s">
        <v>364</v>
      </c>
      <c r="G220" s="13">
        <v>42601</v>
      </c>
      <c r="H220" s="70">
        <v>57.24</v>
      </c>
      <c r="I220" t="s">
        <v>145</v>
      </c>
      <c r="J220" t="s">
        <v>980</v>
      </c>
      <c r="K220" t="s">
        <v>2285</v>
      </c>
      <c r="L220" s="60" t="s">
        <v>148</v>
      </c>
      <c r="M220" s="1" t="str">
        <f t="shared" si="21"/>
        <v>岡山市</v>
      </c>
      <c r="N220" s="1" t="str">
        <f t="shared" si="22"/>
        <v>低</v>
      </c>
      <c r="O220" s="45">
        <v>42601</v>
      </c>
      <c r="P220" s="16">
        <f t="shared" si="23"/>
        <v>7</v>
      </c>
      <c r="Q220">
        <f t="shared" si="18"/>
        <v>1</v>
      </c>
      <c r="R220">
        <f t="shared" si="19"/>
        <v>1</v>
      </c>
    </row>
    <row r="221" spans="1:18" x14ac:dyDescent="0.4">
      <c r="A221" s="14" t="str">
        <f t="shared" si="20"/>
        <v>07-0140-9934-4010-2000-0000-0019d9490s0410</v>
      </c>
      <c r="B221" t="s">
        <v>2637</v>
      </c>
      <c r="C221" t="s">
        <v>2638</v>
      </c>
      <c r="E221" t="s">
        <v>1217</v>
      </c>
      <c r="F221" t="s">
        <v>365</v>
      </c>
      <c r="G221" s="13">
        <v>42656</v>
      </c>
      <c r="H221" s="70">
        <v>31.8</v>
      </c>
      <c r="I221" t="s">
        <v>145</v>
      </c>
      <c r="J221" t="s">
        <v>980</v>
      </c>
      <c r="K221" t="s">
        <v>2285</v>
      </c>
      <c r="L221" s="60" t="s">
        <v>148</v>
      </c>
      <c r="M221" s="1" t="str">
        <f t="shared" si="21"/>
        <v>岡山市</v>
      </c>
      <c r="N221" s="1" t="str">
        <f t="shared" si="22"/>
        <v>低</v>
      </c>
      <c r="O221" s="45">
        <v>42656</v>
      </c>
      <c r="P221" s="16">
        <f t="shared" si="23"/>
        <v>6</v>
      </c>
      <c r="Q221">
        <f t="shared" si="18"/>
        <v>1</v>
      </c>
      <c r="R221">
        <f t="shared" si="19"/>
        <v>1</v>
      </c>
    </row>
    <row r="222" spans="1:18" x14ac:dyDescent="0.4">
      <c r="A222" s="14" t="str">
        <f t="shared" si="20"/>
        <v>07-0140-9934-2510-2000-0000-0012d9490s0215</v>
      </c>
      <c r="B222" t="s">
        <v>2639</v>
      </c>
      <c r="C222" t="s">
        <v>2640</v>
      </c>
      <c r="E222" t="s">
        <v>1218</v>
      </c>
      <c r="F222" t="s">
        <v>365</v>
      </c>
      <c r="G222" s="13">
        <v>42651</v>
      </c>
      <c r="H222" s="70">
        <v>57.24</v>
      </c>
      <c r="I222" t="s">
        <v>145</v>
      </c>
      <c r="J222" t="s">
        <v>980</v>
      </c>
      <c r="K222" t="s">
        <v>2285</v>
      </c>
      <c r="L222" s="60" t="s">
        <v>148</v>
      </c>
      <c r="M222" s="1" t="str">
        <f t="shared" si="21"/>
        <v>岡山市</v>
      </c>
      <c r="N222" s="1" t="str">
        <f t="shared" si="22"/>
        <v>低</v>
      </c>
      <c r="O222" s="45">
        <v>42651</v>
      </c>
      <c r="P222" s="16">
        <f t="shared" si="23"/>
        <v>6</v>
      </c>
      <c r="Q222">
        <f t="shared" si="18"/>
        <v>1</v>
      </c>
      <c r="R222">
        <f t="shared" si="19"/>
        <v>1</v>
      </c>
    </row>
    <row r="223" spans="1:18" x14ac:dyDescent="0.4">
      <c r="A223" s="14" t="str">
        <f t="shared" si="20"/>
        <v>07-0140-9934-4310-2000-0000-0018d9490s0413</v>
      </c>
      <c r="B223" t="s">
        <v>2641</v>
      </c>
      <c r="C223" t="s">
        <v>2642</v>
      </c>
      <c r="E223" t="s">
        <v>1219</v>
      </c>
      <c r="F223" t="s">
        <v>365</v>
      </c>
      <c r="G223" s="13">
        <v>42657</v>
      </c>
      <c r="H223" s="70">
        <v>57.24</v>
      </c>
      <c r="I223" t="s">
        <v>145</v>
      </c>
      <c r="J223" t="s">
        <v>980</v>
      </c>
      <c r="K223" t="s">
        <v>2285</v>
      </c>
      <c r="L223" s="60" t="s">
        <v>148</v>
      </c>
      <c r="M223" s="1" t="str">
        <f t="shared" si="21"/>
        <v>岡山市</v>
      </c>
      <c r="N223" s="1" t="str">
        <f t="shared" si="22"/>
        <v>低</v>
      </c>
      <c r="O223" s="45">
        <v>42657</v>
      </c>
      <c r="P223" s="16">
        <f t="shared" si="23"/>
        <v>6</v>
      </c>
      <c r="Q223">
        <f t="shared" si="18"/>
        <v>1</v>
      </c>
      <c r="R223">
        <f t="shared" si="19"/>
        <v>1</v>
      </c>
    </row>
    <row r="224" spans="1:18" x14ac:dyDescent="0.4">
      <c r="A224" s="14" t="str">
        <f t="shared" si="20"/>
        <v>07-0140-9934-2910-2000-0000-0014d9490s0219</v>
      </c>
      <c r="B224" t="s">
        <v>2643</v>
      </c>
      <c r="C224" t="s">
        <v>2644</v>
      </c>
      <c r="E224" t="s">
        <v>1220</v>
      </c>
      <c r="F224" t="s">
        <v>366</v>
      </c>
      <c r="G224" s="13">
        <v>42655</v>
      </c>
      <c r="H224" s="70">
        <v>57.24</v>
      </c>
      <c r="I224" t="s">
        <v>145</v>
      </c>
      <c r="J224" t="s">
        <v>980</v>
      </c>
      <c r="K224" t="s">
        <v>2285</v>
      </c>
      <c r="L224" s="60" t="s">
        <v>148</v>
      </c>
      <c r="M224" s="1" t="str">
        <f t="shared" si="21"/>
        <v>岡山市</v>
      </c>
      <c r="N224" s="1" t="str">
        <f t="shared" si="22"/>
        <v>低</v>
      </c>
      <c r="O224" s="45">
        <v>42655</v>
      </c>
      <c r="P224" s="16">
        <f t="shared" si="23"/>
        <v>6</v>
      </c>
      <c r="Q224">
        <f t="shared" si="18"/>
        <v>1</v>
      </c>
      <c r="R224">
        <f t="shared" si="19"/>
        <v>1</v>
      </c>
    </row>
    <row r="225" spans="1:18" x14ac:dyDescent="0.4">
      <c r="A225" s="14" t="str">
        <f t="shared" si="20"/>
        <v>07-0165-0731-8010-2000-0000-0012d7600p5810</v>
      </c>
      <c r="B225" s="71" t="s">
        <v>2645</v>
      </c>
      <c r="C225" t="s">
        <v>2646</v>
      </c>
      <c r="E225" t="s">
        <v>1221</v>
      </c>
      <c r="F225" t="s">
        <v>2647</v>
      </c>
      <c r="G225" s="13">
        <v>42621</v>
      </c>
      <c r="H225" s="70">
        <v>41.34</v>
      </c>
      <c r="I225" t="s">
        <v>145</v>
      </c>
      <c r="J225" t="s">
        <v>978</v>
      </c>
      <c r="K225" t="s">
        <v>2285</v>
      </c>
      <c r="L225" s="60" t="s">
        <v>148</v>
      </c>
      <c r="M225" s="1" t="str">
        <f t="shared" si="21"/>
        <v>広島市</v>
      </c>
      <c r="N225" s="1" t="str">
        <f t="shared" si="22"/>
        <v>低</v>
      </c>
      <c r="O225" s="45">
        <v>42621</v>
      </c>
      <c r="P225" s="16">
        <f t="shared" si="23"/>
        <v>6</v>
      </c>
      <c r="Q225">
        <f t="shared" si="18"/>
        <v>1</v>
      </c>
      <c r="R225">
        <f t="shared" si="19"/>
        <v>1</v>
      </c>
    </row>
    <row r="226" spans="1:18" x14ac:dyDescent="0.4">
      <c r="A226" s="14" t="str">
        <f t="shared" si="20"/>
        <v>07-0165-0733-7020-2000-0000-0014d7600r5710</v>
      </c>
      <c r="B226" s="71" t="s">
        <v>2648</v>
      </c>
      <c r="C226" t="s">
        <v>2649</v>
      </c>
      <c r="E226" t="s">
        <v>1222</v>
      </c>
      <c r="F226" t="s">
        <v>367</v>
      </c>
      <c r="G226" s="13">
        <v>42474</v>
      </c>
      <c r="H226" s="70">
        <v>20.8</v>
      </c>
      <c r="I226" t="s">
        <v>145</v>
      </c>
      <c r="J226" t="s">
        <v>978</v>
      </c>
      <c r="K226" t="s">
        <v>2285</v>
      </c>
      <c r="L226" s="60" t="s">
        <v>148</v>
      </c>
      <c r="M226" s="1" t="str">
        <f t="shared" si="21"/>
        <v>広島市</v>
      </c>
      <c r="N226" s="1" t="str">
        <f t="shared" si="22"/>
        <v>低</v>
      </c>
      <c r="O226" s="45">
        <v>42474</v>
      </c>
      <c r="P226" s="16">
        <f t="shared" si="23"/>
        <v>7</v>
      </c>
      <c r="Q226">
        <f t="shared" si="18"/>
        <v>2</v>
      </c>
      <c r="R226">
        <f t="shared" si="19"/>
        <v>1</v>
      </c>
    </row>
    <row r="227" spans="1:18" x14ac:dyDescent="0.4">
      <c r="A227" s="14" t="str">
        <f t="shared" si="20"/>
        <v>07-0167-7934-0110-2000-0000-0017d9670s7011</v>
      </c>
      <c r="B227" t="s">
        <v>2650</v>
      </c>
      <c r="C227" t="s">
        <v>2651</v>
      </c>
      <c r="E227" t="s">
        <v>1223</v>
      </c>
      <c r="F227" t="s">
        <v>266</v>
      </c>
      <c r="G227" s="13">
        <v>42503</v>
      </c>
      <c r="H227" s="70">
        <v>11.13</v>
      </c>
      <c r="I227" t="s">
        <v>145</v>
      </c>
      <c r="J227" t="s">
        <v>978</v>
      </c>
      <c r="K227" t="s">
        <v>2285</v>
      </c>
      <c r="L227" s="60" t="s">
        <v>148</v>
      </c>
      <c r="M227" s="1" t="str">
        <f t="shared" si="21"/>
        <v>広島市</v>
      </c>
      <c r="N227" s="1" t="str">
        <f t="shared" si="22"/>
        <v>低</v>
      </c>
      <c r="O227" s="45">
        <v>42503</v>
      </c>
      <c r="P227" s="16">
        <f t="shared" si="23"/>
        <v>7</v>
      </c>
      <c r="Q227">
        <f t="shared" si="18"/>
        <v>1</v>
      </c>
      <c r="R227">
        <f t="shared" si="19"/>
        <v>1</v>
      </c>
    </row>
    <row r="228" spans="1:18" x14ac:dyDescent="0.4">
      <c r="A228" s="14" t="str">
        <f t="shared" si="20"/>
        <v>07-0165-0735-8110-2000-0000-0011d7600t5811</v>
      </c>
      <c r="B228" t="s">
        <v>2652</v>
      </c>
      <c r="C228" t="s">
        <v>2653</v>
      </c>
      <c r="E228" t="s">
        <v>1224</v>
      </c>
      <c r="F228" t="s">
        <v>368</v>
      </c>
      <c r="G228" s="13">
        <v>42601</v>
      </c>
      <c r="H228" s="70">
        <v>57.24</v>
      </c>
      <c r="I228" t="s">
        <v>145</v>
      </c>
      <c r="J228" t="s">
        <v>978</v>
      </c>
      <c r="K228" t="s">
        <v>2285</v>
      </c>
      <c r="L228" s="60" t="s">
        <v>148</v>
      </c>
      <c r="M228" s="1" t="str">
        <f t="shared" si="21"/>
        <v>広島市</v>
      </c>
      <c r="N228" s="1" t="str">
        <f t="shared" si="22"/>
        <v>低</v>
      </c>
      <c r="O228" s="45">
        <v>42601</v>
      </c>
      <c r="P228" s="16">
        <f t="shared" si="23"/>
        <v>7</v>
      </c>
      <c r="Q228">
        <f t="shared" si="18"/>
        <v>1</v>
      </c>
      <c r="R228">
        <f t="shared" si="19"/>
        <v>1</v>
      </c>
    </row>
    <row r="229" spans="1:18" x14ac:dyDescent="0.4">
      <c r="A229" s="14" t="str">
        <f t="shared" si="20"/>
        <v>07-0150-6832-3710-2000-0000-0016d8560q0317</v>
      </c>
      <c r="B229" t="s">
        <v>2654</v>
      </c>
      <c r="C229" t="s">
        <v>2655</v>
      </c>
      <c r="E229" t="s">
        <v>1225</v>
      </c>
      <c r="F229" t="s">
        <v>369</v>
      </c>
      <c r="G229" s="13">
        <v>42802</v>
      </c>
      <c r="H229" s="70">
        <v>12.72</v>
      </c>
      <c r="I229" t="s">
        <v>145</v>
      </c>
      <c r="J229" t="s">
        <v>978</v>
      </c>
      <c r="K229" t="s">
        <v>2285</v>
      </c>
      <c r="L229" s="60" t="s">
        <v>148</v>
      </c>
      <c r="M229" s="1" t="str">
        <f t="shared" si="21"/>
        <v>広島市</v>
      </c>
      <c r="N229" s="1" t="str">
        <f t="shared" si="22"/>
        <v>低</v>
      </c>
      <c r="O229" s="45">
        <v>42802</v>
      </c>
      <c r="P229" s="16">
        <f t="shared" si="23"/>
        <v>6</v>
      </c>
      <c r="Q229">
        <f t="shared" si="18"/>
        <v>1</v>
      </c>
      <c r="R229">
        <f t="shared" si="19"/>
        <v>1</v>
      </c>
    </row>
    <row r="230" spans="1:18" x14ac:dyDescent="0.4">
      <c r="A230" s="14" t="str">
        <f t="shared" si="20"/>
        <v>07-0167-7886-7210-2000-0000-0015k8670u7712</v>
      </c>
      <c r="B230" t="s">
        <v>2656</v>
      </c>
      <c r="C230" t="s">
        <v>2657</v>
      </c>
      <c r="D230" s="83" t="s">
        <v>4466</v>
      </c>
      <c r="E230" t="s">
        <v>1226</v>
      </c>
      <c r="F230" t="s">
        <v>370</v>
      </c>
      <c r="G230" s="13">
        <v>42508</v>
      </c>
      <c r="H230" s="70">
        <v>57.24</v>
      </c>
      <c r="I230" t="s">
        <v>145</v>
      </c>
      <c r="J230" t="s">
        <v>978</v>
      </c>
      <c r="K230" t="s">
        <v>2285</v>
      </c>
      <c r="L230" s="60" t="s">
        <v>148</v>
      </c>
      <c r="M230" s="1" t="str">
        <f t="shared" si="21"/>
        <v>広島市</v>
      </c>
      <c r="N230" s="1" t="str">
        <f t="shared" si="22"/>
        <v>低</v>
      </c>
      <c r="O230" s="45">
        <v>42508</v>
      </c>
      <c r="P230" s="16">
        <f t="shared" si="23"/>
        <v>7</v>
      </c>
      <c r="Q230">
        <f t="shared" si="18"/>
        <v>1</v>
      </c>
      <c r="R230">
        <f t="shared" si="19"/>
        <v>1</v>
      </c>
    </row>
    <row r="231" spans="1:18" x14ac:dyDescent="0.4">
      <c r="A231" s="14" t="str">
        <f t="shared" si="20"/>
        <v>07-0171-1168-5410-2000-0000-0013g1710w1514</v>
      </c>
      <c r="B231" s="71" t="s">
        <v>2658</v>
      </c>
      <c r="C231" t="s">
        <v>2659</v>
      </c>
      <c r="D231" s="83" t="s">
        <v>4466</v>
      </c>
      <c r="E231" t="s">
        <v>1227</v>
      </c>
      <c r="F231" t="s">
        <v>371</v>
      </c>
      <c r="G231" s="13">
        <v>42451</v>
      </c>
      <c r="H231" s="70">
        <v>24.96</v>
      </c>
      <c r="I231" t="s">
        <v>145</v>
      </c>
      <c r="J231" t="s">
        <v>997</v>
      </c>
      <c r="K231" t="s">
        <v>2285</v>
      </c>
      <c r="L231" s="60" t="s">
        <v>148</v>
      </c>
      <c r="M231" s="1" t="str">
        <f t="shared" si="21"/>
        <v>山口市</v>
      </c>
      <c r="N231" s="1" t="str">
        <f t="shared" si="22"/>
        <v>低</v>
      </c>
      <c r="O231" s="45">
        <v>42451</v>
      </c>
      <c r="P231" s="16">
        <f t="shared" si="23"/>
        <v>7</v>
      </c>
      <c r="Q231">
        <f t="shared" si="18"/>
        <v>1</v>
      </c>
      <c r="R231">
        <f t="shared" si="19"/>
        <v>1</v>
      </c>
    </row>
    <row r="232" spans="1:18" x14ac:dyDescent="0.4">
      <c r="A232" s="14" t="str">
        <f t="shared" si="20"/>
        <v>07-0167-7939-1610-2000-0000-0018d9670x7116</v>
      </c>
      <c r="B232" s="71" t="s">
        <v>2660</v>
      </c>
      <c r="C232" t="s">
        <v>2661</v>
      </c>
      <c r="E232" t="s">
        <v>1228</v>
      </c>
      <c r="F232" t="s">
        <v>372</v>
      </c>
      <c r="G232" s="13">
        <v>42479</v>
      </c>
      <c r="H232" s="70">
        <v>24.38</v>
      </c>
      <c r="I232" t="s">
        <v>145</v>
      </c>
      <c r="J232" t="s">
        <v>978</v>
      </c>
      <c r="K232" t="s">
        <v>2285</v>
      </c>
      <c r="L232" s="60" t="s">
        <v>148</v>
      </c>
      <c r="M232" s="1" t="str">
        <f t="shared" si="21"/>
        <v>広島市</v>
      </c>
      <c r="N232" s="1" t="str">
        <f t="shared" si="22"/>
        <v>低</v>
      </c>
      <c r="O232" s="45">
        <v>42479</v>
      </c>
      <c r="P232" s="16">
        <f t="shared" si="23"/>
        <v>7</v>
      </c>
      <c r="Q232">
        <f t="shared" si="18"/>
        <v>1</v>
      </c>
      <c r="R232">
        <f t="shared" si="19"/>
        <v>1</v>
      </c>
    </row>
    <row r="233" spans="1:18" x14ac:dyDescent="0.4">
      <c r="A233" s="14" t="str">
        <f t="shared" si="20"/>
        <v>07-0150-6821-0010-2000-0000-0016c8560p0010</v>
      </c>
      <c r="B233" s="71" t="s">
        <v>2662</v>
      </c>
      <c r="C233" t="s">
        <v>2663</v>
      </c>
      <c r="D233" s="83" t="s">
        <v>4466</v>
      </c>
      <c r="E233" t="s">
        <v>1229</v>
      </c>
      <c r="F233" t="s">
        <v>373</v>
      </c>
      <c r="G233" s="13">
        <v>42486</v>
      </c>
      <c r="H233" s="70">
        <v>46.64</v>
      </c>
      <c r="I233" t="s">
        <v>145</v>
      </c>
      <c r="J233" t="s">
        <v>978</v>
      </c>
      <c r="K233" t="s">
        <v>2285</v>
      </c>
      <c r="L233" s="60" t="s">
        <v>148</v>
      </c>
      <c r="M233" s="1" t="str">
        <f t="shared" si="21"/>
        <v>広島市</v>
      </c>
      <c r="N233" s="1" t="str">
        <f t="shared" si="22"/>
        <v>低</v>
      </c>
      <c r="O233" s="45">
        <v>42486</v>
      </c>
      <c r="P233" s="16">
        <f t="shared" si="23"/>
        <v>7</v>
      </c>
      <c r="Q233">
        <f t="shared" si="18"/>
        <v>1</v>
      </c>
      <c r="R233">
        <f t="shared" si="19"/>
        <v>1</v>
      </c>
    </row>
    <row r="234" spans="1:18" x14ac:dyDescent="0.4">
      <c r="A234" s="14" t="str">
        <f t="shared" si="20"/>
        <v>07-0158-9162-8010-2000-0000-0013</v>
      </c>
      <c r="B234" t="s">
        <v>2664</v>
      </c>
      <c r="C234" s="76"/>
      <c r="E234" t="s">
        <v>1230</v>
      </c>
      <c r="F234" t="s">
        <v>374</v>
      </c>
      <c r="G234" s="13">
        <v>42882</v>
      </c>
      <c r="H234" s="70">
        <v>36.4</v>
      </c>
      <c r="I234" t="s">
        <v>145</v>
      </c>
      <c r="J234" t="s">
        <v>978</v>
      </c>
      <c r="K234" t="s">
        <v>2285</v>
      </c>
      <c r="L234" s="60" t="s">
        <v>148</v>
      </c>
      <c r="M234" s="1" t="str">
        <f t="shared" si="21"/>
        <v>広島市</v>
      </c>
      <c r="N234" s="1" t="str">
        <f t="shared" si="22"/>
        <v>低</v>
      </c>
      <c r="O234" s="45">
        <v>42882</v>
      </c>
      <c r="P234" s="16">
        <f t="shared" si="23"/>
        <v>6</v>
      </c>
      <c r="Q234">
        <f t="shared" si="18"/>
        <v>0</v>
      </c>
      <c r="R234">
        <f t="shared" si="19"/>
        <v>1</v>
      </c>
    </row>
    <row r="235" spans="1:18" x14ac:dyDescent="0.4">
      <c r="A235" s="14" t="str">
        <f t="shared" si="20"/>
        <v>07-0140-9929-8510-2000-0000-0016c9490x0815</v>
      </c>
      <c r="B235" t="s">
        <v>2665</v>
      </c>
      <c r="C235" t="s">
        <v>2666</v>
      </c>
      <c r="E235" t="s">
        <v>1231</v>
      </c>
      <c r="F235" t="s">
        <v>375</v>
      </c>
      <c r="G235" s="13">
        <v>42618</v>
      </c>
      <c r="H235" s="70">
        <v>33.39</v>
      </c>
      <c r="I235" t="s">
        <v>145</v>
      </c>
      <c r="J235" t="s">
        <v>980</v>
      </c>
      <c r="K235" t="s">
        <v>2285</v>
      </c>
      <c r="L235" s="60" t="s">
        <v>148</v>
      </c>
      <c r="M235" s="1" t="str">
        <f t="shared" si="21"/>
        <v>岡山市</v>
      </c>
      <c r="N235" s="1" t="str">
        <f t="shared" si="22"/>
        <v>低</v>
      </c>
      <c r="O235" s="45">
        <v>42618</v>
      </c>
      <c r="P235" s="16">
        <f t="shared" si="23"/>
        <v>6</v>
      </c>
      <c r="Q235">
        <f t="shared" si="18"/>
        <v>1</v>
      </c>
      <c r="R235">
        <f t="shared" si="19"/>
        <v>1</v>
      </c>
    </row>
    <row r="236" spans="1:18" x14ac:dyDescent="0.4">
      <c r="A236" s="14" t="str">
        <f t="shared" si="20"/>
        <v>07-0130-5015-0710-2000-0000-0015b0350t0017</v>
      </c>
      <c r="B236" s="71" t="s">
        <v>2667</v>
      </c>
      <c r="C236" t="s">
        <v>2668</v>
      </c>
      <c r="D236" s="83" t="s">
        <v>4466</v>
      </c>
      <c r="E236" t="s">
        <v>1232</v>
      </c>
      <c r="F236" t="s">
        <v>376</v>
      </c>
      <c r="G236" s="13">
        <v>42546</v>
      </c>
      <c r="H236" s="70">
        <v>51.94</v>
      </c>
      <c r="I236" t="s">
        <v>145</v>
      </c>
      <c r="J236" t="s">
        <v>980</v>
      </c>
      <c r="K236" t="s">
        <v>2285</v>
      </c>
      <c r="L236" s="60" t="s">
        <v>148</v>
      </c>
      <c r="M236" s="1" t="str">
        <f t="shared" si="21"/>
        <v>岡山市</v>
      </c>
      <c r="N236" s="1" t="str">
        <f t="shared" si="22"/>
        <v>低</v>
      </c>
      <c r="O236" s="45">
        <v>42546</v>
      </c>
      <c r="P236" s="16">
        <f t="shared" si="23"/>
        <v>7</v>
      </c>
      <c r="Q236">
        <f t="shared" si="18"/>
        <v>1</v>
      </c>
      <c r="R236">
        <f t="shared" si="19"/>
        <v>1</v>
      </c>
    </row>
    <row r="237" spans="1:18" x14ac:dyDescent="0.4">
      <c r="A237" s="14" t="str">
        <f t="shared" si="20"/>
        <v>07-0162-3111-1810-2000-0000-0011b1630p2118</v>
      </c>
      <c r="B237" s="71" t="s">
        <v>2669</v>
      </c>
      <c r="C237" t="s">
        <v>2670</v>
      </c>
      <c r="E237" t="s">
        <v>1233</v>
      </c>
      <c r="F237" t="s">
        <v>377</v>
      </c>
      <c r="G237" s="13">
        <v>42457</v>
      </c>
      <c r="H237" s="70">
        <v>13.52</v>
      </c>
      <c r="I237" t="s">
        <v>145</v>
      </c>
      <c r="J237" t="s">
        <v>978</v>
      </c>
      <c r="K237" t="s">
        <v>2285</v>
      </c>
      <c r="L237" s="60" t="s">
        <v>148</v>
      </c>
      <c r="M237" s="1" t="str">
        <f t="shared" si="21"/>
        <v>広島市</v>
      </c>
      <c r="N237" s="1" t="str">
        <f t="shared" si="22"/>
        <v>低</v>
      </c>
      <c r="O237" s="45">
        <v>42457</v>
      </c>
      <c r="P237" s="16">
        <f t="shared" si="23"/>
        <v>7</v>
      </c>
      <c r="Q237">
        <f t="shared" si="18"/>
        <v>1</v>
      </c>
      <c r="R237">
        <f t="shared" si="19"/>
        <v>1</v>
      </c>
    </row>
    <row r="238" spans="1:18" x14ac:dyDescent="0.4">
      <c r="A238" s="14" t="str">
        <f t="shared" si="20"/>
        <v>07-0167-7944-0310-2000-0000-0010e9670s7013</v>
      </c>
      <c r="B238" t="s">
        <v>2671</v>
      </c>
      <c r="C238" t="s">
        <v>2672</v>
      </c>
      <c r="D238" s="83" t="s">
        <v>4466</v>
      </c>
      <c r="E238" t="s">
        <v>1234</v>
      </c>
      <c r="F238" t="s">
        <v>353</v>
      </c>
      <c r="G238" s="13">
        <v>42648</v>
      </c>
      <c r="H238" s="70">
        <v>57.24</v>
      </c>
      <c r="I238" t="s">
        <v>145</v>
      </c>
      <c r="J238" t="s">
        <v>978</v>
      </c>
      <c r="K238" t="s">
        <v>2285</v>
      </c>
      <c r="L238" s="60" t="s">
        <v>148</v>
      </c>
      <c r="M238" s="1" t="str">
        <f t="shared" si="21"/>
        <v>広島市</v>
      </c>
      <c r="N238" s="1" t="str">
        <f t="shared" si="22"/>
        <v>低</v>
      </c>
      <c r="O238" s="45">
        <v>42648</v>
      </c>
      <c r="P238" s="16">
        <f t="shared" si="23"/>
        <v>6</v>
      </c>
      <c r="Q238">
        <f t="shared" si="18"/>
        <v>1</v>
      </c>
      <c r="R238">
        <f t="shared" si="19"/>
        <v>1</v>
      </c>
    </row>
    <row r="239" spans="1:18" x14ac:dyDescent="0.4">
      <c r="A239" s="14" t="str">
        <f t="shared" si="20"/>
        <v>07-0165-0733-7020-2000-0000-0023d7600r5710</v>
      </c>
      <c r="B239" s="71" t="s">
        <v>2673</v>
      </c>
      <c r="C239" t="s">
        <v>2649</v>
      </c>
      <c r="E239" t="s">
        <v>1235</v>
      </c>
      <c r="F239" t="s">
        <v>367</v>
      </c>
      <c r="G239" s="13">
        <v>42601</v>
      </c>
      <c r="H239" s="70">
        <v>16.96</v>
      </c>
      <c r="I239" t="s">
        <v>145</v>
      </c>
      <c r="J239" t="s">
        <v>978</v>
      </c>
      <c r="K239" t="s">
        <v>2285</v>
      </c>
      <c r="L239" s="60" t="s">
        <v>149</v>
      </c>
      <c r="M239" s="1" t="str">
        <f t="shared" si="21"/>
        <v>広島市</v>
      </c>
      <c r="N239" s="1" t="str">
        <f t="shared" si="22"/>
        <v>低</v>
      </c>
      <c r="O239" s="45">
        <v>42601</v>
      </c>
      <c r="P239" s="16">
        <f t="shared" si="23"/>
        <v>7</v>
      </c>
      <c r="Q239">
        <f t="shared" si="18"/>
        <v>2</v>
      </c>
      <c r="R239">
        <f t="shared" si="19"/>
        <v>1</v>
      </c>
    </row>
    <row r="240" spans="1:18" x14ac:dyDescent="0.4">
      <c r="A240" s="14" t="str">
        <f t="shared" si="20"/>
        <v>07-0165-0750-3310-2000-0000-0011f7600n5313</v>
      </c>
      <c r="B240" t="s">
        <v>2674</v>
      </c>
      <c r="C240" t="s">
        <v>2675</v>
      </c>
      <c r="E240" t="s">
        <v>1236</v>
      </c>
      <c r="F240" t="s">
        <v>378</v>
      </c>
      <c r="G240" s="13">
        <v>42700</v>
      </c>
      <c r="H240" s="70">
        <v>40.81</v>
      </c>
      <c r="I240" t="s">
        <v>145</v>
      </c>
      <c r="J240" t="s">
        <v>978</v>
      </c>
      <c r="K240" t="s">
        <v>2285</v>
      </c>
      <c r="L240" s="60" t="s">
        <v>149</v>
      </c>
      <c r="M240" s="1" t="str">
        <f t="shared" si="21"/>
        <v>広島市</v>
      </c>
      <c r="N240" s="1" t="str">
        <f t="shared" si="22"/>
        <v>低</v>
      </c>
      <c r="O240" s="45">
        <v>42700</v>
      </c>
      <c r="P240" s="16">
        <f t="shared" si="23"/>
        <v>6</v>
      </c>
      <c r="Q240">
        <f t="shared" si="18"/>
        <v>1</v>
      </c>
      <c r="R240">
        <f t="shared" si="19"/>
        <v>1</v>
      </c>
    </row>
    <row r="241" spans="1:18" x14ac:dyDescent="0.4">
      <c r="A241" s="14" t="str">
        <f t="shared" si="20"/>
        <v>07-0167-7956-3810-2000-0000-0013f9670u7318</v>
      </c>
      <c r="B241" s="72" t="s">
        <v>2676</v>
      </c>
      <c r="C241" s="72" t="s">
        <v>2677</v>
      </c>
      <c r="D241" s="85" t="s">
        <v>4466</v>
      </c>
      <c r="E241" t="s">
        <v>1237</v>
      </c>
      <c r="F241" t="s">
        <v>244</v>
      </c>
      <c r="G241" s="13">
        <v>42501</v>
      </c>
      <c r="H241" s="70">
        <v>27.56</v>
      </c>
      <c r="I241" t="s">
        <v>145</v>
      </c>
      <c r="J241" t="s">
        <v>978</v>
      </c>
      <c r="K241" t="s">
        <v>2285</v>
      </c>
      <c r="L241" s="60" t="s">
        <v>968</v>
      </c>
      <c r="M241" s="1" t="str">
        <f t="shared" si="21"/>
        <v>広島市</v>
      </c>
      <c r="N241" s="1" t="str">
        <f t="shared" si="22"/>
        <v>低</v>
      </c>
      <c r="O241" s="45">
        <v>42501</v>
      </c>
      <c r="P241" s="16">
        <f t="shared" si="23"/>
        <v>7</v>
      </c>
      <c r="Q241">
        <f t="shared" si="18"/>
        <v>1</v>
      </c>
      <c r="R241">
        <f t="shared" si="19"/>
        <v>1</v>
      </c>
    </row>
    <row r="242" spans="1:18" x14ac:dyDescent="0.4">
      <c r="A242" s="14" t="str">
        <f t="shared" si="20"/>
        <v>07-0178-8592-8210-2000-0000-0015m5780q8812</v>
      </c>
      <c r="B242" s="71" t="s">
        <v>2678</v>
      </c>
      <c r="C242" t="s">
        <v>2679</v>
      </c>
      <c r="D242" s="83" t="s">
        <v>4466</v>
      </c>
      <c r="E242" t="s">
        <v>1238</v>
      </c>
      <c r="F242" t="s">
        <v>379</v>
      </c>
      <c r="G242" s="13">
        <v>42541</v>
      </c>
      <c r="H242" s="70">
        <v>59.36</v>
      </c>
      <c r="I242" t="s">
        <v>145</v>
      </c>
      <c r="J242" t="s">
        <v>997</v>
      </c>
      <c r="K242" t="s">
        <v>2285</v>
      </c>
      <c r="L242" s="60" t="s">
        <v>149</v>
      </c>
      <c r="M242" s="1" t="str">
        <f t="shared" si="21"/>
        <v>山口市</v>
      </c>
      <c r="N242" s="1" t="str">
        <f t="shared" si="22"/>
        <v>低</v>
      </c>
      <c r="O242" s="45">
        <v>42541</v>
      </c>
      <c r="P242" s="16">
        <f t="shared" si="23"/>
        <v>7</v>
      </c>
      <c r="Q242">
        <f t="shared" si="18"/>
        <v>1</v>
      </c>
      <c r="R242">
        <f t="shared" si="19"/>
        <v>1</v>
      </c>
    </row>
    <row r="243" spans="1:18" x14ac:dyDescent="0.4">
      <c r="A243" s="14" t="str">
        <f t="shared" si="20"/>
        <v>07-0140-9149-8920-2000-0000-0017e1490x0819</v>
      </c>
      <c r="B243" t="s">
        <v>2680</v>
      </c>
      <c r="C243" t="s">
        <v>2681</v>
      </c>
      <c r="D243" s="83" t="s">
        <v>4466</v>
      </c>
      <c r="E243" t="s">
        <v>1239</v>
      </c>
      <c r="F243" s="87" t="s">
        <v>2682</v>
      </c>
      <c r="G243" s="13">
        <v>42524</v>
      </c>
      <c r="H243" s="70">
        <v>29.68</v>
      </c>
      <c r="I243" t="s">
        <v>145</v>
      </c>
      <c r="J243" t="s">
        <v>980</v>
      </c>
      <c r="K243" t="s">
        <v>2285</v>
      </c>
      <c r="L243" s="60" t="s">
        <v>149</v>
      </c>
      <c r="M243" s="1" t="str">
        <f t="shared" si="21"/>
        <v>岡山市</v>
      </c>
      <c r="N243" s="1" t="str">
        <f t="shared" si="22"/>
        <v>低</v>
      </c>
      <c r="O243" s="45">
        <v>42524</v>
      </c>
      <c r="P243" s="16">
        <f t="shared" si="23"/>
        <v>7</v>
      </c>
      <c r="Q243">
        <f t="shared" si="18"/>
        <v>1</v>
      </c>
      <c r="R243">
        <f t="shared" si="19"/>
        <v>1</v>
      </c>
    </row>
    <row r="244" spans="1:18" x14ac:dyDescent="0.4">
      <c r="A244" s="14" t="str">
        <f t="shared" si="20"/>
        <v>07-0140-9960-3910-2000-0000-0010g9490n0319</v>
      </c>
      <c r="B244" t="s">
        <v>2683</v>
      </c>
      <c r="C244" t="s">
        <v>2684</v>
      </c>
      <c r="E244" t="s">
        <v>1240</v>
      </c>
      <c r="F244" t="s">
        <v>380</v>
      </c>
      <c r="G244" s="13">
        <v>42655</v>
      </c>
      <c r="H244" s="70">
        <v>39.484999999999999</v>
      </c>
      <c r="I244" t="s">
        <v>145</v>
      </c>
      <c r="J244" t="s">
        <v>980</v>
      </c>
      <c r="K244" t="s">
        <v>2285</v>
      </c>
      <c r="L244" s="60" t="s">
        <v>149</v>
      </c>
      <c r="M244" s="1" t="str">
        <f t="shared" si="21"/>
        <v>岡山市</v>
      </c>
      <c r="N244" s="1" t="str">
        <f t="shared" si="22"/>
        <v>低</v>
      </c>
      <c r="O244" s="45">
        <v>42655</v>
      </c>
      <c r="P244" s="16">
        <f t="shared" si="23"/>
        <v>6</v>
      </c>
      <c r="Q244">
        <f t="shared" si="18"/>
        <v>1</v>
      </c>
      <c r="R244">
        <f t="shared" si="19"/>
        <v>1</v>
      </c>
    </row>
    <row r="245" spans="1:18" x14ac:dyDescent="0.4">
      <c r="A245" s="14" t="str">
        <f t="shared" si="20"/>
        <v>07-0140-9983-9310-2000-0000-0019k9490r0913</v>
      </c>
      <c r="B245" t="s">
        <v>2685</v>
      </c>
      <c r="C245" t="s">
        <v>2686</v>
      </c>
      <c r="E245" t="s">
        <v>1241</v>
      </c>
      <c r="F245" t="s">
        <v>233</v>
      </c>
      <c r="G245" s="13">
        <v>42728</v>
      </c>
      <c r="H245" s="70">
        <v>27.03</v>
      </c>
      <c r="I245" t="s">
        <v>145</v>
      </c>
      <c r="J245" t="s">
        <v>980</v>
      </c>
      <c r="K245" t="s">
        <v>2285</v>
      </c>
      <c r="L245" s="60" t="s">
        <v>149</v>
      </c>
      <c r="M245" s="1" t="str">
        <f t="shared" si="21"/>
        <v>岡山市</v>
      </c>
      <c r="N245" s="1" t="str">
        <f t="shared" si="22"/>
        <v>低</v>
      </c>
      <c r="O245" s="45">
        <v>42728</v>
      </c>
      <c r="P245" s="16">
        <f t="shared" si="23"/>
        <v>6</v>
      </c>
      <c r="Q245">
        <f t="shared" si="18"/>
        <v>1</v>
      </c>
      <c r="R245">
        <f t="shared" si="19"/>
        <v>1</v>
      </c>
    </row>
    <row r="246" spans="1:18" x14ac:dyDescent="0.4">
      <c r="A246" s="14" t="str">
        <f t="shared" si="20"/>
        <v>07-0158-9162-7910-2000-0000-0019g1590q8719</v>
      </c>
      <c r="B246" t="s">
        <v>2687</v>
      </c>
      <c r="C246" t="s">
        <v>2688</v>
      </c>
      <c r="E246" t="s">
        <v>1242</v>
      </c>
      <c r="F246" t="s">
        <v>381</v>
      </c>
      <c r="G246" s="13">
        <v>42636</v>
      </c>
      <c r="H246" s="70">
        <v>58.24</v>
      </c>
      <c r="I246" t="s">
        <v>145</v>
      </c>
      <c r="J246" t="s">
        <v>978</v>
      </c>
      <c r="K246" t="s">
        <v>2285</v>
      </c>
      <c r="L246" s="60" t="s">
        <v>148</v>
      </c>
      <c r="M246" s="1" t="str">
        <f t="shared" si="21"/>
        <v>広島市</v>
      </c>
      <c r="N246" s="1" t="str">
        <f t="shared" ref="N246:N309" si="24">VLOOKUP(I246,$W$2:$X$6,2,0)</f>
        <v>低</v>
      </c>
      <c r="O246" s="45">
        <v>42636</v>
      </c>
      <c r="P246" s="16">
        <f t="shared" si="23"/>
        <v>6</v>
      </c>
      <c r="Q246">
        <f t="shared" si="18"/>
        <v>1</v>
      </c>
      <c r="R246">
        <f t="shared" si="19"/>
        <v>1</v>
      </c>
    </row>
    <row r="247" spans="1:18" x14ac:dyDescent="0.4">
      <c r="A247" s="14" t="str">
        <f t="shared" si="20"/>
        <v>07-0130-5024-4810-2000-0000-0010c0350s0418</v>
      </c>
      <c r="B247" t="s">
        <v>2689</v>
      </c>
      <c r="C247" t="s">
        <v>2690</v>
      </c>
      <c r="E247" t="s">
        <v>1243</v>
      </c>
      <c r="F247" t="s">
        <v>382</v>
      </c>
      <c r="G247" s="13">
        <v>42623</v>
      </c>
      <c r="H247" s="70">
        <v>59.36</v>
      </c>
      <c r="I247" t="s">
        <v>145</v>
      </c>
      <c r="J247" t="s">
        <v>980</v>
      </c>
      <c r="K247" t="s">
        <v>2285</v>
      </c>
      <c r="L247" s="60" t="s">
        <v>149</v>
      </c>
      <c r="M247" s="1" t="str">
        <f t="shared" si="21"/>
        <v>岡山市</v>
      </c>
      <c r="N247" s="1" t="str">
        <f t="shared" si="24"/>
        <v>低</v>
      </c>
      <c r="O247" s="45">
        <v>42623</v>
      </c>
      <c r="P247" s="16">
        <f t="shared" si="23"/>
        <v>6</v>
      </c>
      <c r="Q247">
        <f t="shared" si="18"/>
        <v>1</v>
      </c>
      <c r="R247">
        <f t="shared" si="19"/>
        <v>1</v>
      </c>
    </row>
    <row r="248" spans="1:18" x14ac:dyDescent="0.4">
      <c r="A248" s="14" t="str">
        <f t="shared" si="20"/>
        <v>07-0130-5024-4710-2000-0000-0017c0350s0417</v>
      </c>
      <c r="B248" t="s">
        <v>2691</v>
      </c>
      <c r="C248" t="s">
        <v>2692</v>
      </c>
      <c r="E248" t="s">
        <v>1244</v>
      </c>
      <c r="F248" t="s">
        <v>383</v>
      </c>
      <c r="G248" s="13">
        <v>42623</v>
      </c>
      <c r="H248" s="70">
        <v>59.36</v>
      </c>
      <c r="I248" t="s">
        <v>145</v>
      </c>
      <c r="J248" t="s">
        <v>980</v>
      </c>
      <c r="K248" t="s">
        <v>2285</v>
      </c>
      <c r="L248" s="60" t="s">
        <v>149</v>
      </c>
      <c r="M248" s="1" t="str">
        <f t="shared" si="21"/>
        <v>岡山市</v>
      </c>
      <c r="N248" s="1" t="str">
        <f t="shared" si="24"/>
        <v>低</v>
      </c>
      <c r="O248" s="45">
        <v>42623</v>
      </c>
      <c r="P248" s="16">
        <f t="shared" si="23"/>
        <v>6</v>
      </c>
      <c r="Q248">
        <f t="shared" si="18"/>
        <v>1</v>
      </c>
      <c r="R248">
        <f t="shared" si="19"/>
        <v>1</v>
      </c>
    </row>
    <row r="249" spans="1:18" x14ac:dyDescent="0.4">
      <c r="A249" s="14" t="str">
        <f t="shared" si="20"/>
        <v>07-0130-5015-0210-2000-0000-0010b0350t0012</v>
      </c>
      <c r="B249" s="71" t="s">
        <v>2693</v>
      </c>
      <c r="C249" t="s">
        <v>2694</v>
      </c>
      <c r="D249" s="83" t="s">
        <v>4466</v>
      </c>
      <c r="E249" t="s">
        <v>1245</v>
      </c>
      <c r="F249" t="s">
        <v>376</v>
      </c>
      <c r="G249" s="13">
        <v>42656</v>
      </c>
      <c r="H249" s="70">
        <v>57.24</v>
      </c>
      <c r="I249" t="s">
        <v>145</v>
      </c>
      <c r="J249" t="s">
        <v>980</v>
      </c>
      <c r="K249" t="s">
        <v>2285</v>
      </c>
      <c r="L249" s="60" t="s">
        <v>148</v>
      </c>
      <c r="M249" s="1" t="str">
        <f t="shared" si="21"/>
        <v>岡山市</v>
      </c>
      <c r="N249" s="1" t="str">
        <f t="shared" si="24"/>
        <v>低</v>
      </c>
      <c r="O249" s="45">
        <v>42656</v>
      </c>
      <c r="P249" s="16">
        <f t="shared" si="23"/>
        <v>6</v>
      </c>
      <c r="Q249">
        <f t="shared" si="18"/>
        <v>1</v>
      </c>
      <c r="R249">
        <f t="shared" si="19"/>
        <v>1</v>
      </c>
    </row>
    <row r="250" spans="1:18" x14ac:dyDescent="0.4">
      <c r="A250" s="14" t="str">
        <f t="shared" si="20"/>
        <v>07-0140-9929-8210-2000-0000-0017c9490x0812</v>
      </c>
      <c r="B250" t="s">
        <v>2695</v>
      </c>
      <c r="C250" t="s">
        <v>2696</v>
      </c>
      <c r="D250" s="83" t="s">
        <v>4466</v>
      </c>
      <c r="E250" t="s">
        <v>1246</v>
      </c>
      <c r="F250" t="s">
        <v>384</v>
      </c>
      <c r="G250" s="13">
        <v>42703</v>
      </c>
      <c r="H250" s="70">
        <v>38.159999999999997</v>
      </c>
      <c r="I250" t="s">
        <v>145</v>
      </c>
      <c r="J250" t="s">
        <v>980</v>
      </c>
      <c r="K250" t="s">
        <v>2285</v>
      </c>
      <c r="L250" s="60" t="s">
        <v>148</v>
      </c>
      <c r="M250" s="1" t="str">
        <f t="shared" si="21"/>
        <v>岡山市</v>
      </c>
      <c r="N250" s="1" t="str">
        <f t="shared" si="24"/>
        <v>低</v>
      </c>
      <c r="O250" s="45">
        <v>42703</v>
      </c>
      <c r="P250" s="16">
        <f t="shared" si="23"/>
        <v>6</v>
      </c>
      <c r="Q250">
        <f t="shared" si="18"/>
        <v>1</v>
      </c>
      <c r="R250">
        <f t="shared" si="19"/>
        <v>1</v>
      </c>
    </row>
    <row r="251" spans="1:18" x14ac:dyDescent="0.4">
      <c r="A251" s="14" t="str">
        <f t="shared" si="20"/>
        <v>07-0167-7963-9410-2000-0000-0017g9670r7914</v>
      </c>
      <c r="B251" s="72" t="s">
        <v>2697</v>
      </c>
      <c r="C251" s="72" t="s">
        <v>2698</v>
      </c>
      <c r="D251" s="85" t="s">
        <v>4466</v>
      </c>
      <c r="E251" t="s">
        <v>1247</v>
      </c>
      <c r="F251" t="s">
        <v>385</v>
      </c>
      <c r="G251" s="13">
        <v>42669</v>
      </c>
      <c r="H251" s="70">
        <v>48.23</v>
      </c>
      <c r="I251" t="s">
        <v>145</v>
      </c>
      <c r="J251" t="s">
        <v>978</v>
      </c>
      <c r="K251" t="s">
        <v>2285</v>
      </c>
      <c r="L251" s="60" t="s">
        <v>149</v>
      </c>
      <c r="M251" s="1" t="str">
        <f t="shared" si="21"/>
        <v>広島市</v>
      </c>
      <c r="N251" s="1" t="str">
        <f t="shared" si="24"/>
        <v>低</v>
      </c>
      <c r="O251" s="45">
        <v>42669</v>
      </c>
      <c r="P251" s="16">
        <f t="shared" si="23"/>
        <v>6</v>
      </c>
      <c r="Q251">
        <f t="shared" si="18"/>
        <v>1</v>
      </c>
      <c r="R251">
        <f t="shared" si="19"/>
        <v>1</v>
      </c>
    </row>
    <row r="252" spans="1:18" x14ac:dyDescent="0.4">
      <c r="A252" s="14" t="str">
        <f t="shared" si="20"/>
        <v>07-0127-4945-0010-2000-0000-0015</v>
      </c>
      <c r="B252" t="s">
        <v>2699</v>
      </c>
      <c r="C252" s="76"/>
      <c r="E252" t="s">
        <v>1248</v>
      </c>
      <c r="F252" t="s">
        <v>386</v>
      </c>
      <c r="G252" s="13">
        <v>42581</v>
      </c>
      <c r="H252" s="70">
        <v>50.88</v>
      </c>
      <c r="I252" t="s">
        <v>145</v>
      </c>
      <c r="J252" t="s">
        <v>995</v>
      </c>
      <c r="K252" t="s">
        <v>2285</v>
      </c>
      <c r="L252" s="60" t="s">
        <v>149</v>
      </c>
      <c r="M252" s="1" t="str">
        <f t="shared" si="21"/>
        <v>松江市</v>
      </c>
      <c r="N252" s="1" t="str">
        <f t="shared" si="24"/>
        <v>低</v>
      </c>
      <c r="O252" s="45">
        <v>42581</v>
      </c>
      <c r="P252" s="16">
        <f t="shared" si="23"/>
        <v>7</v>
      </c>
      <c r="Q252">
        <f t="shared" si="18"/>
        <v>0</v>
      </c>
      <c r="R252">
        <f t="shared" si="19"/>
        <v>1</v>
      </c>
    </row>
    <row r="253" spans="1:18" x14ac:dyDescent="0.4">
      <c r="A253" s="14" t="str">
        <f t="shared" si="20"/>
        <v>07-0178-8654-0810-2000-0000-0010f6780s8018</v>
      </c>
      <c r="B253" t="s">
        <v>2700</v>
      </c>
      <c r="C253" t="s">
        <v>2701</v>
      </c>
      <c r="D253" s="83" t="s">
        <v>4466</v>
      </c>
      <c r="E253" t="s">
        <v>1249</v>
      </c>
      <c r="F253" t="s">
        <v>387</v>
      </c>
      <c r="G253" s="13">
        <v>42812</v>
      </c>
      <c r="H253" s="70">
        <v>56</v>
      </c>
      <c r="I253" t="s">
        <v>145</v>
      </c>
      <c r="J253" t="s">
        <v>997</v>
      </c>
      <c r="K253" t="s">
        <v>2285</v>
      </c>
      <c r="L253" s="60" t="s">
        <v>149</v>
      </c>
      <c r="M253" s="1" t="str">
        <f t="shared" si="21"/>
        <v>山口市</v>
      </c>
      <c r="N253" s="1" t="str">
        <f t="shared" si="24"/>
        <v>低</v>
      </c>
      <c r="O253" s="45">
        <v>42812</v>
      </c>
      <c r="P253" s="16">
        <f t="shared" si="23"/>
        <v>6</v>
      </c>
      <c r="Q253">
        <f t="shared" si="18"/>
        <v>1</v>
      </c>
      <c r="R253">
        <f t="shared" si="19"/>
        <v>1</v>
      </c>
    </row>
    <row r="254" spans="1:18" x14ac:dyDescent="0.4">
      <c r="A254" s="14" t="str">
        <f t="shared" si="20"/>
        <v>07-0178-8654-0910-2000-0000-0013f6780s8019</v>
      </c>
      <c r="B254" t="s">
        <v>2702</v>
      </c>
      <c r="C254" t="s">
        <v>2703</v>
      </c>
      <c r="D254" s="83" t="s">
        <v>4466</v>
      </c>
      <c r="E254" t="s">
        <v>1250</v>
      </c>
      <c r="F254" t="s">
        <v>387</v>
      </c>
      <c r="G254" s="13">
        <v>42812</v>
      </c>
      <c r="H254" s="70">
        <v>56</v>
      </c>
      <c r="I254" t="s">
        <v>145</v>
      </c>
      <c r="J254" t="s">
        <v>982</v>
      </c>
      <c r="K254" t="s">
        <v>2285</v>
      </c>
      <c r="L254" s="60" t="s">
        <v>149</v>
      </c>
      <c r="M254" s="1" t="str">
        <f t="shared" si="21"/>
        <v>山口市</v>
      </c>
      <c r="N254" s="1" t="str">
        <f t="shared" si="24"/>
        <v>低</v>
      </c>
      <c r="O254" s="45">
        <v>42812</v>
      </c>
      <c r="P254" s="16">
        <f t="shared" si="23"/>
        <v>6</v>
      </c>
      <c r="Q254">
        <f t="shared" si="18"/>
        <v>1</v>
      </c>
      <c r="R254">
        <f t="shared" si="19"/>
        <v>1</v>
      </c>
    </row>
    <row r="255" spans="1:18" x14ac:dyDescent="0.4">
      <c r="A255" s="14" t="str">
        <f t="shared" si="20"/>
        <v>07-0178-8654-1010-2000-0000-0017f6780s8110</v>
      </c>
      <c r="B255" t="s">
        <v>2704</v>
      </c>
      <c r="C255" t="s">
        <v>2705</v>
      </c>
      <c r="D255" s="83" t="s">
        <v>4466</v>
      </c>
      <c r="E255" t="s">
        <v>1251</v>
      </c>
      <c r="F255" t="s">
        <v>387</v>
      </c>
      <c r="G255" s="13">
        <v>42812</v>
      </c>
      <c r="H255" s="70">
        <v>56</v>
      </c>
      <c r="I255" t="s">
        <v>145</v>
      </c>
      <c r="J255" t="s">
        <v>982</v>
      </c>
      <c r="K255" t="s">
        <v>2285</v>
      </c>
      <c r="L255" s="60" t="s">
        <v>149</v>
      </c>
      <c r="M255" s="1" t="str">
        <f t="shared" si="21"/>
        <v>山口市</v>
      </c>
      <c r="N255" s="1" t="str">
        <f t="shared" si="24"/>
        <v>低</v>
      </c>
      <c r="O255" s="45">
        <v>42812</v>
      </c>
      <c r="P255" s="16">
        <f t="shared" si="23"/>
        <v>6</v>
      </c>
      <c r="Q255">
        <f t="shared" si="18"/>
        <v>1</v>
      </c>
      <c r="R255">
        <f t="shared" si="19"/>
        <v>1</v>
      </c>
    </row>
    <row r="256" spans="1:18" x14ac:dyDescent="0.4">
      <c r="A256" s="14" t="str">
        <f t="shared" si="20"/>
        <v>07-0167-7959-9410-2000-0000-0014f9670x7914</v>
      </c>
      <c r="B256" t="s">
        <v>2706</v>
      </c>
      <c r="C256" t="s">
        <v>2707</v>
      </c>
      <c r="D256" s="83" t="s">
        <v>4466</v>
      </c>
      <c r="E256" t="s">
        <v>1252</v>
      </c>
      <c r="F256" t="s">
        <v>388</v>
      </c>
      <c r="G256" s="13">
        <v>42552</v>
      </c>
      <c r="H256" s="70">
        <v>38.159999999999997</v>
      </c>
      <c r="I256" t="s">
        <v>145</v>
      </c>
      <c r="J256" t="s">
        <v>978</v>
      </c>
      <c r="K256" t="s">
        <v>2285</v>
      </c>
      <c r="L256" s="60" t="s">
        <v>149</v>
      </c>
      <c r="M256" s="1" t="str">
        <f t="shared" si="21"/>
        <v>広島市</v>
      </c>
      <c r="N256" s="1" t="str">
        <f t="shared" si="24"/>
        <v>低</v>
      </c>
      <c r="O256" s="45">
        <v>42552</v>
      </c>
      <c r="P256" s="16">
        <f t="shared" si="23"/>
        <v>7</v>
      </c>
      <c r="Q256">
        <f t="shared" si="18"/>
        <v>1</v>
      </c>
      <c r="R256">
        <f t="shared" si="19"/>
        <v>1</v>
      </c>
    </row>
    <row r="257" spans="1:18" x14ac:dyDescent="0.4">
      <c r="A257" s="14" t="str">
        <f t="shared" si="20"/>
        <v>07-0167-7959-9710-2000-0000-0013f9670x7917</v>
      </c>
      <c r="B257" t="s">
        <v>2708</v>
      </c>
      <c r="C257" t="s">
        <v>2709</v>
      </c>
      <c r="E257" t="s">
        <v>1253</v>
      </c>
      <c r="F257" t="s">
        <v>389</v>
      </c>
      <c r="G257" s="13">
        <v>42552</v>
      </c>
      <c r="H257" s="70">
        <v>57.24</v>
      </c>
      <c r="I257" t="s">
        <v>145</v>
      </c>
      <c r="J257" t="s">
        <v>978</v>
      </c>
      <c r="K257" t="s">
        <v>2285</v>
      </c>
      <c r="L257" s="60" t="s">
        <v>149</v>
      </c>
      <c r="M257" s="1" t="str">
        <f t="shared" si="21"/>
        <v>広島市</v>
      </c>
      <c r="N257" s="1" t="str">
        <f t="shared" si="24"/>
        <v>低</v>
      </c>
      <c r="O257" s="45">
        <v>42552</v>
      </c>
      <c r="P257" s="16">
        <f t="shared" si="23"/>
        <v>7</v>
      </c>
      <c r="Q257">
        <f t="shared" si="18"/>
        <v>1</v>
      </c>
      <c r="R257">
        <f t="shared" si="19"/>
        <v>1</v>
      </c>
    </row>
    <row r="258" spans="1:18" x14ac:dyDescent="0.4">
      <c r="A258" s="14" t="str">
        <f t="shared" si="20"/>
        <v>07-0162-3114-6810-2000-0000-0013b1630s2618</v>
      </c>
      <c r="B258" t="s">
        <v>2710</v>
      </c>
      <c r="C258" t="s">
        <v>2711</v>
      </c>
      <c r="E258" t="s">
        <v>1254</v>
      </c>
      <c r="F258" t="s">
        <v>258</v>
      </c>
      <c r="G258" s="13">
        <v>42568</v>
      </c>
      <c r="H258" s="70">
        <v>55.65</v>
      </c>
      <c r="I258" t="s">
        <v>145</v>
      </c>
      <c r="J258" t="s">
        <v>978</v>
      </c>
      <c r="K258" t="s">
        <v>2285</v>
      </c>
      <c r="L258" s="60" t="s">
        <v>148</v>
      </c>
      <c r="M258" s="1" t="str">
        <f t="shared" si="21"/>
        <v>広島市</v>
      </c>
      <c r="N258" s="1" t="str">
        <f t="shared" si="24"/>
        <v>低</v>
      </c>
      <c r="O258" s="45">
        <v>42568</v>
      </c>
      <c r="P258" s="16">
        <f t="shared" si="23"/>
        <v>7</v>
      </c>
      <c r="Q258">
        <f t="shared" si="18"/>
        <v>1</v>
      </c>
      <c r="R258">
        <f t="shared" si="19"/>
        <v>1</v>
      </c>
    </row>
    <row r="259" spans="1:18" x14ac:dyDescent="0.4">
      <c r="A259" s="14" t="str">
        <f t="shared" si="20"/>
        <v>07-0140-9934-3110-2000-0000-0011d9490s0311</v>
      </c>
      <c r="B259" t="s">
        <v>2712</v>
      </c>
      <c r="C259" t="s">
        <v>2713</v>
      </c>
      <c r="D259" s="83" t="s">
        <v>4466</v>
      </c>
      <c r="E259" t="s">
        <v>1255</v>
      </c>
      <c r="F259" t="s">
        <v>261</v>
      </c>
      <c r="G259" s="13">
        <v>42684</v>
      </c>
      <c r="H259" s="70">
        <v>50.88</v>
      </c>
      <c r="I259" t="s">
        <v>145</v>
      </c>
      <c r="J259" t="s">
        <v>980</v>
      </c>
      <c r="K259" t="s">
        <v>2285</v>
      </c>
      <c r="L259" s="60" t="s">
        <v>148</v>
      </c>
      <c r="M259" s="1" t="str">
        <f t="shared" si="21"/>
        <v>岡山市</v>
      </c>
      <c r="N259" s="1" t="str">
        <f t="shared" si="24"/>
        <v>低</v>
      </c>
      <c r="O259" s="45">
        <v>42684</v>
      </c>
      <c r="P259" s="16">
        <f t="shared" si="23"/>
        <v>6</v>
      </c>
      <c r="Q259">
        <f t="shared" ref="Q259:Q322" si="25">COUNTIF(C:C,C259)</f>
        <v>1</v>
      </c>
      <c r="R259">
        <f t="shared" ref="R259:R322" si="26">COUNTIF(B:B,B259)</f>
        <v>1</v>
      </c>
    </row>
    <row r="260" spans="1:18" x14ac:dyDescent="0.4">
      <c r="A260" s="14" t="str">
        <f t="shared" ref="A260:A323" si="27">+B260&amp;C260</f>
        <v>07-0140-9934-2710-2000-0000-0018d9490s0217</v>
      </c>
      <c r="B260" s="71" t="s">
        <v>2714</v>
      </c>
      <c r="C260" t="s">
        <v>2715</v>
      </c>
      <c r="E260" t="s">
        <v>1256</v>
      </c>
      <c r="F260" t="s">
        <v>390</v>
      </c>
      <c r="G260" s="13">
        <v>42574</v>
      </c>
      <c r="H260" s="70">
        <v>57.24</v>
      </c>
      <c r="I260" t="s">
        <v>145</v>
      </c>
      <c r="J260" t="s">
        <v>980</v>
      </c>
      <c r="K260" t="s">
        <v>2285</v>
      </c>
      <c r="L260" s="60" t="s">
        <v>148</v>
      </c>
      <c r="M260" s="1" t="str">
        <f t="shared" ref="M260:M323" si="28">+VLOOKUP(J260,$T$2:$U$11,2,0)</f>
        <v>岡山市</v>
      </c>
      <c r="N260" s="1" t="str">
        <f t="shared" si="24"/>
        <v>低</v>
      </c>
      <c r="O260" s="45">
        <v>42574</v>
      </c>
      <c r="P260" s="16">
        <f t="shared" ref="P260:P323" si="29">DATEDIF(O260,$B$1,"Y")</f>
        <v>7</v>
      </c>
      <c r="Q260">
        <f t="shared" si="25"/>
        <v>1</v>
      </c>
      <c r="R260">
        <f t="shared" si="26"/>
        <v>1</v>
      </c>
    </row>
    <row r="261" spans="1:18" x14ac:dyDescent="0.4">
      <c r="A261" s="14" t="str">
        <f t="shared" si="27"/>
        <v>07-0167-7966-9010-2000-0000-0012g9670u7910</v>
      </c>
      <c r="B261" s="71" t="s">
        <v>2716</v>
      </c>
      <c r="C261" t="s">
        <v>2717</v>
      </c>
      <c r="E261" t="s">
        <v>1257</v>
      </c>
      <c r="F261" t="s">
        <v>391</v>
      </c>
      <c r="G261" s="13">
        <v>42702</v>
      </c>
      <c r="H261" s="70">
        <v>29.68</v>
      </c>
      <c r="I261" t="s">
        <v>145</v>
      </c>
      <c r="J261" t="s">
        <v>978</v>
      </c>
      <c r="K261" t="s">
        <v>2285</v>
      </c>
      <c r="L261" s="60" t="s">
        <v>149</v>
      </c>
      <c r="M261" s="1" t="str">
        <f t="shared" si="28"/>
        <v>広島市</v>
      </c>
      <c r="N261" s="1" t="str">
        <f t="shared" si="24"/>
        <v>低</v>
      </c>
      <c r="O261" s="45">
        <v>42702</v>
      </c>
      <c r="P261" s="16">
        <f t="shared" si="29"/>
        <v>6</v>
      </c>
      <c r="Q261">
        <f t="shared" si="25"/>
        <v>1</v>
      </c>
      <c r="R261">
        <f t="shared" si="26"/>
        <v>1</v>
      </c>
    </row>
    <row r="262" spans="1:18" x14ac:dyDescent="0.4">
      <c r="A262" s="14" t="str">
        <f t="shared" si="27"/>
        <v>07-0167-7966-8410-2000-0000-0013g9670u7814</v>
      </c>
      <c r="B262" t="s">
        <v>2718</v>
      </c>
      <c r="C262" t="s">
        <v>2719</v>
      </c>
      <c r="D262" s="83" t="s">
        <v>4466</v>
      </c>
      <c r="E262" t="s">
        <v>1258</v>
      </c>
      <c r="F262" t="s">
        <v>328</v>
      </c>
      <c r="G262" s="13">
        <v>42627</v>
      </c>
      <c r="H262" s="70">
        <v>59.36</v>
      </c>
      <c r="I262" t="s">
        <v>145</v>
      </c>
      <c r="J262" t="s">
        <v>978</v>
      </c>
      <c r="K262" t="s">
        <v>2285</v>
      </c>
      <c r="L262" s="60" t="s">
        <v>149</v>
      </c>
      <c r="M262" s="1" t="str">
        <f t="shared" si="28"/>
        <v>広島市</v>
      </c>
      <c r="N262" s="1" t="str">
        <f t="shared" si="24"/>
        <v>低</v>
      </c>
      <c r="O262" s="45">
        <v>42627</v>
      </c>
      <c r="P262" s="16">
        <f t="shared" si="29"/>
        <v>6</v>
      </c>
      <c r="Q262">
        <f t="shared" si="25"/>
        <v>1</v>
      </c>
      <c r="R262">
        <f t="shared" si="26"/>
        <v>1</v>
      </c>
    </row>
    <row r="263" spans="1:18" x14ac:dyDescent="0.4">
      <c r="A263" s="14" t="str">
        <f t="shared" si="27"/>
        <v/>
      </c>
      <c r="B263" s="76"/>
      <c r="C263" s="76"/>
      <c r="E263" t="s">
        <v>1259</v>
      </c>
      <c r="F263" t="s">
        <v>392</v>
      </c>
      <c r="G263" s="13">
        <v>42615</v>
      </c>
      <c r="H263" s="70">
        <v>59.36</v>
      </c>
      <c r="I263" t="s">
        <v>145</v>
      </c>
      <c r="J263" t="s">
        <v>998</v>
      </c>
      <c r="K263" s="76"/>
      <c r="L263" s="60" t="s">
        <v>149</v>
      </c>
      <c r="M263" s="1" t="str">
        <f t="shared" si="28"/>
        <v>松山市</v>
      </c>
      <c r="N263" s="1" t="str">
        <f t="shared" si="24"/>
        <v>低</v>
      </c>
      <c r="O263" s="45">
        <v>42615</v>
      </c>
      <c r="P263" s="16">
        <f t="shared" si="29"/>
        <v>6</v>
      </c>
      <c r="Q263">
        <f t="shared" si="25"/>
        <v>0</v>
      </c>
      <c r="R263">
        <f t="shared" si="26"/>
        <v>0</v>
      </c>
    </row>
    <row r="264" spans="1:18" x14ac:dyDescent="0.4">
      <c r="A264" s="14" t="str">
        <f t="shared" si="27"/>
        <v>07-0167-7999-3010-2000-0000-0014m9670x7310</v>
      </c>
      <c r="B264" t="s">
        <v>2720</v>
      </c>
      <c r="C264" t="s">
        <v>2721</v>
      </c>
      <c r="E264" t="s">
        <v>1260</v>
      </c>
      <c r="F264" t="s">
        <v>393</v>
      </c>
      <c r="G264" s="13">
        <v>42710</v>
      </c>
      <c r="H264" s="70">
        <v>59.36</v>
      </c>
      <c r="I264" t="s">
        <v>145</v>
      </c>
      <c r="J264" t="s">
        <v>978</v>
      </c>
      <c r="K264" t="s">
        <v>2285</v>
      </c>
      <c r="L264" s="60" t="s">
        <v>149</v>
      </c>
      <c r="M264" s="1" t="str">
        <f t="shared" si="28"/>
        <v>広島市</v>
      </c>
      <c r="N264" s="1" t="str">
        <f t="shared" si="24"/>
        <v>低</v>
      </c>
      <c r="O264" s="45">
        <v>42710</v>
      </c>
      <c r="P264" s="16">
        <f t="shared" si="29"/>
        <v>6</v>
      </c>
      <c r="Q264">
        <f t="shared" si="25"/>
        <v>1</v>
      </c>
      <c r="R264">
        <f t="shared" si="26"/>
        <v>1</v>
      </c>
    </row>
    <row r="265" spans="1:18" x14ac:dyDescent="0.4">
      <c r="A265" s="14" t="str">
        <f t="shared" si="27"/>
        <v>07-0178-8654-0710-2000-0000-0017f6780s8017</v>
      </c>
      <c r="B265" t="s">
        <v>2722</v>
      </c>
      <c r="C265" t="s">
        <v>2723</v>
      </c>
      <c r="D265" s="83" t="s">
        <v>4466</v>
      </c>
      <c r="E265" t="s">
        <v>1261</v>
      </c>
      <c r="F265" t="s">
        <v>387</v>
      </c>
      <c r="G265" s="13">
        <v>42812</v>
      </c>
      <c r="H265" s="70">
        <v>56</v>
      </c>
      <c r="I265" t="s">
        <v>145</v>
      </c>
      <c r="J265" t="s">
        <v>982</v>
      </c>
      <c r="K265" t="s">
        <v>2285</v>
      </c>
      <c r="L265" s="60" t="s">
        <v>149</v>
      </c>
      <c r="M265" s="1" t="str">
        <f t="shared" si="28"/>
        <v>山口市</v>
      </c>
      <c r="N265" s="1" t="str">
        <f t="shared" si="24"/>
        <v>低</v>
      </c>
      <c r="O265" s="45">
        <v>42812</v>
      </c>
      <c r="P265" s="16">
        <f t="shared" si="29"/>
        <v>6</v>
      </c>
      <c r="Q265">
        <f t="shared" si="25"/>
        <v>1</v>
      </c>
      <c r="R265">
        <f t="shared" si="26"/>
        <v>1</v>
      </c>
    </row>
    <row r="266" spans="1:18" x14ac:dyDescent="0.4">
      <c r="A266" s="14" t="str">
        <f t="shared" si="27"/>
        <v>07-0130-5023-4710-2000-0000-0018c0350r0417</v>
      </c>
      <c r="B266" t="s">
        <v>2724</v>
      </c>
      <c r="C266" t="s">
        <v>2725</v>
      </c>
      <c r="D266" s="83" t="s">
        <v>4466</v>
      </c>
      <c r="E266" t="s">
        <v>1262</v>
      </c>
      <c r="F266" t="s">
        <v>394</v>
      </c>
      <c r="G266" s="13">
        <v>42640</v>
      </c>
      <c r="H266" s="70">
        <v>59.36</v>
      </c>
      <c r="I266" t="s">
        <v>145</v>
      </c>
      <c r="J266" t="s">
        <v>980</v>
      </c>
      <c r="K266" t="s">
        <v>2285</v>
      </c>
      <c r="L266" s="60" t="s">
        <v>149</v>
      </c>
      <c r="M266" s="1" t="str">
        <f t="shared" si="28"/>
        <v>岡山市</v>
      </c>
      <c r="N266" s="1" t="str">
        <f t="shared" si="24"/>
        <v>低</v>
      </c>
      <c r="O266" s="45">
        <v>42640</v>
      </c>
      <c r="P266" s="16">
        <f t="shared" si="29"/>
        <v>6</v>
      </c>
      <c r="Q266">
        <f t="shared" si="25"/>
        <v>1</v>
      </c>
      <c r="R266">
        <f t="shared" si="26"/>
        <v>1</v>
      </c>
    </row>
    <row r="267" spans="1:18" x14ac:dyDescent="0.4">
      <c r="A267" s="14" t="str">
        <f t="shared" si="27"/>
        <v>07-0167-7969-3020-2000-0000-0018g9670x7310</v>
      </c>
      <c r="B267" t="s">
        <v>2726</v>
      </c>
      <c r="C267" t="s">
        <v>2727</v>
      </c>
      <c r="E267" t="s">
        <v>1263</v>
      </c>
      <c r="F267" t="s">
        <v>395</v>
      </c>
      <c r="G267" s="13">
        <v>42567</v>
      </c>
      <c r="H267" s="70">
        <v>19.079999999999998</v>
      </c>
      <c r="I267" t="s">
        <v>145</v>
      </c>
      <c r="J267" t="s">
        <v>978</v>
      </c>
      <c r="K267" t="s">
        <v>2285</v>
      </c>
      <c r="L267" s="60" t="s">
        <v>149</v>
      </c>
      <c r="M267" s="1" t="str">
        <f t="shared" si="28"/>
        <v>広島市</v>
      </c>
      <c r="N267" s="1" t="str">
        <f t="shared" si="24"/>
        <v>低</v>
      </c>
      <c r="O267" s="45">
        <v>42567</v>
      </c>
      <c r="P267" s="16">
        <f t="shared" si="29"/>
        <v>7</v>
      </c>
      <c r="Q267">
        <f t="shared" si="25"/>
        <v>1</v>
      </c>
      <c r="R267">
        <f t="shared" si="26"/>
        <v>1</v>
      </c>
    </row>
    <row r="268" spans="1:18" x14ac:dyDescent="0.4">
      <c r="A268" s="14" t="str">
        <f t="shared" si="27"/>
        <v>07-0140-9929-3310-2000-0000-0015c9490x0313</v>
      </c>
      <c r="B268" s="71" t="s">
        <v>2728</v>
      </c>
      <c r="C268" t="s">
        <v>2729</v>
      </c>
      <c r="D268" s="83" t="s">
        <v>4466</v>
      </c>
      <c r="E268" t="s">
        <v>1264</v>
      </c>
      <c r="F268" t="s">
        <v>364</v>
      </c>
      <c r="G268" s="13">
        <v>42690</v>
      </c>
      <c r="H268" s="70">
        <v>57.24</v>
      </c>
      <c r="I268" t="s">
        <v>145</v>
      </c>
      <c r="J268" t="s">
        <v>993</v>
      </c>
      <c r="K268" t="s">
        <v>2285</v>
      </c>
      <c r="L268" s="60" t="s">
        <v>148</v>
      </c>
      <c r="M268" s="1" t="str">
        <f t="shared" si="28"/>
        <v>岡山市</v>
      </c>
      <c r="N268" s="1" t="str">
        <f t="shared" si="24"/>
        <v>低</v>
      </c>
      <c r="O268" s="45">
        <v>42690</v>
      </c>
      <c r="P268" s="16">
        <f t="shared" si="29"/>
        <v>6</v>
      </c>
      <c r="Q268">
        <f t="shared" si="25"/>
        <v>1</v>
      </c>
      <c r="R268">
        <f t="shared" si="26"/>
        <v>1</v>
      </c>
    </row>
    <row r="269" spans="1:18" x14ac:dyDescent="0.4">
      <c r="A269" s="14" t="str">
        <f t="shared" si="27"/>
        <v>07-0158-9200-7810-2000-0000-0011a2590n8718</v>
      </c>
      <c r="B269" t="s">
        <v>2730</v>
      </c>
      <c r="C269" t="s">
        <v>2731</v>
      </c>
      <c r="E269" t="s">
        <v>1265</v>
      </c>
      <c r="F269" t="s">
        <v>396</v>
      </c>
      <c r="G269" s="13">
        <v>42577</v>
      </c>
      <c r="H269" s="70">
        <v>33.39</v>
      </c>
      <c r="I269" t="s">
        <v>145</v>
      </c>
      <c r="J269" t="s">
        <v>992</v>
      </c>
      <c r="K269" t="s">
        <v>2285</v>
      </c>
      <c r="L269" s="60" t="s">
        <v>149</v>
      </c>
      <c r="M269" s="1" t="str">
        <f t="shared" si="28"/>
        <v>広島市</v>
      </c>
      <c r="N269" s="1" t="str">
        <f t="shared" si="24"/>
        <v>低</v>
      </c>
      <c r="O269" s="45">
        <v>42577</v>
      </c>
      <c r="P269" s="16">
        <f t="shared" si="29"/>
        <v>7</v>
      </c>
      <c r="Q269">
        <f t="shared" si="25"/>
        <v>1</v>
      </c>
      <c r="R269">
        <f t="shared" si="26"/>
        <v>1</v>
      </c>
    </row>
    <row r="270" spans="1:18" x14ac:dyDescent="0.4">
      <c r="A270" s="14" t="str">
        <f t="shared" si="27"/>
        <v>07-0165-0750-3210-2000-0000-0018f7600n5312</v>
      </c>
      <c r="B270" t="s">
        <v>2732</v>
      </c>
      <c r="C270" t="s">
        <v>2733</v>
      </c>
      <c r="E270" t="s">
        <v>1266</v>
      </c>
      <c r="F270" t="s">
        <v>397</v>
      </c>
      <c r="G270" s="13">
        <v>42580</v>
      </c>
      <c r="H270" s="70">
        <v>11.07</v>
      </c>
      <c r="I270" t="s">
        <v>145</v>
      </c>
      <c r="J270" t="s">
        <v>992</v>
      </c>
      <c r="K270" t="s">
        <v>2285</v>
      </c>
      <c r="L270" s="60" t="s">
        <v>149</v>
      </c>
      <c r="M270" s="1" t="str">
        <f t="shared" si="28"/>
        <v>広島市</v>
      </c>
      <c r="N270" s="1" t="str">
        <f t="shared" si="24"/>
        <v>低</v>
      </c>
      <c r="O270" s="45">
        <v>42580</v>
      </c>
      <c r="P270" s="16">
        <f t="shared" si="29"/>
        <v>7</v>
      </c>
      <c r="Q270">
        <f t="shared" si="25"/>
        <v>1</v>
      </c>
      <c r="R270">
        <f t="shared" si="26"/>
        <v>1</v>
      </c>
    </row>
    <row r="271" spans="1:18" x14ac:dyDescent="0.4">
      <c r="A271" s="14" t="str">
        <f t="shared" si="27"/>
        <v>07-0171-1210-7110-2000-0000-0014b2710n1711</v>
      </c>
      <c r="B271" t="s">
        <v>2734</v>
      </c>
      <c r="C271" t="s">
        <v>2735</v>
      </c>
      <c r="E271" t="s">
        <v>1267</v>
      </c>
      <c r="F271" t="s">
        <v>398</v>
      </c>
      <c r="G271" s="13">
        <v>42576</v>
      </c>
      <c r="H271" s="70">
        <v>19.079999999999998</v>
      </c>
      <c r="I271" t="s">
        <v>145</v>
      </c>
      <c r="J271" t="s">
        <v>997</v>
      </c>
      <c r="K271" t="s">
        <v>2285</v>
      </c>
      <c r="L271" s="60" t="s">
        <v>149</v>
      </c>
      <c r="M271" s="1" t="str">
        <f t="shared" si="28"/>
        <v>山口市</v>
      </c>
      <c r="N271" s="1" t="str">
        <f t="shared" si="24"/>
        <v>低</v>
      </c>
      <c r="O271" s="45">
        <v>42576</v>
      </c>
      <c r="P271" s="16">
        <f t="shared" si="29"/>
        <v>7</v>
      </c>
      <c r="Q271">
        <f t="shared" si="25"/>
        <v>1</v>
      </c>
      <c r="R271">
        <f t="shared" si="26"/>
        <v>1</v>
      </c>
    </row>
    <row r="272" spans="1:18" x14ac:dyDescent="0.4">
      <c r="A272" s="14" t="str">
        <f t="shared" si="27"/>
        <v>07-0140-9969-5210-2000-0000-0012g9490x0512</v>
      </c>
      <c r="B272" t="s">
        <v>2736</v>
      </c>
      <c r="C272" t="s">
        <v>2737</v>
      </c>
      <c r="E272" t="s">
        <v>1268</v>
      </c>
      <c r="F272" t="s">
        <v>399</v>
      </c>
      <c r="G272" s="13">
        <v>42627</v>
      </c>
      <c r="H272" s="70">
        <v>11.13</v>
      </c>
      <c r="I272" t="s">
        <v>145</v>
      </c>
      <c r="J272" t="s">
        <v>980</v>
      </c>
      <c r="K272" t="s">
        <v>2285</v>
      </c>
      <c r="L272" s="60" t="s">
        <v>149</v>
      </c>
      <c r="M272" s="1" t="str">
        <f t="shared" si="28"/>
        <v>岡山市</v>
      </c>
      <c r="N272" s="1" t="str">
        <f t="shared" si="24"/>
        <v>低</v>
      </c>
      <c r="O272" s="45">
        <v>42627</v>
      </c>
      <c r="P272" s="16">
        <f t="shared" si="29"/>
        <v>6</v>
      </c>
      <c r="Q272">
        <f t="shared" si="25"/>
        <v>1</v>
      </c>
      <c r="R272">
        <f t="shared" si="26"/>
        <v>1</v>
      </c>
    </row>
    <row r="273" spans="1:18" x14ac:dyDescent="0.4">
      <c r="A273" s="14" t="str">
        <f t="shared" si="27"/>
        <v>07-0134-1370-1110-2000-0000-0012h3310n4111</v>
      </c>
      <c r="B273" t="s">
        <v>2738</v>
      </c>
      <c r="C273" t="s">
        <v>2739</v>
      </c>
      <c r="E273" t="s">
        <v>1269</v>
      </c>
      <c r="F273" t="s">
        <v>400</v>
      </c>
      <c r="G273" s="13">
        <v>42639</v>
      </c>
      <c r="H273" s="70">
        <v>10.25</v>
      </c>
      <c r="I273" t="s">
        <v>145</v>
      </c>
      <c r="J273" t="s">
        <v>980</v>
      </c>
      <c r="K273" t="s">
        <v>2285</v>
      </c>
      <c r="L273" s="60" t="s">
        <v>149</v>
      </c>
      <c r="M273" s="1" t="str">
        <f t="shared" si="28"/>
        <v>岡山市</v>
      </c>
      <c r="N273" s="1" t="str">
        <f t="shared" si="24"/>
        <v>低</v>
      </c>
      <c r="O273" s="45">
        <v>42639</v>
      </c>
      <c r="P273" s="16">
        <f t="shared" si="29"/>
        <v>6</v>
      </c>
      <c r="Q273">
        <f t="shared" si="25"/>
        <v>1</v>
      </c>
      <c r="R273">
        <f t="shared" si="26"/>
        <v>1</v>
      </c>
    </row>
    <row r="274" spans="1:18" x14ac:dyDescent="0.4">
      <c r="A274" s="14" t="str">
        <f t="shared" si="27"/>
        <v>07-0162-3123-2210-2000-0000-0019c1630r2211</v>
      </c>
      <c r="B274" s="71" t="s">
        <v>2740</v>
      </c>
      <c r="C274" t="s">
        <v>2741</v>
      </c>
      <c r="E274" t="s">
        <v>1270</v>
      </c>
      <c r="F274" t="s">
        <v>401</v>
      </c>
      <c r="G274" s="13">
        <v>42635</v>
      </c>
      <c r="H274" s="70">
        <v>34.979999999999997</v>
      </c>
      <c r="I274" t="s">
        <v>145</v>
      </c>
      <c r="J274" t="s">
        <v>978</v>
      </c>
      <c r="K274" t="s">
        <v>2285</v>
      </c>
      <c r="L274" s="60" t="s">
        <v>149</v>
      </c>
      <c r="M274" s="1" t="str">
        <f t="shared" si="28"/>
        <v>広島市</v>
      </c>
      <c r="N274" s="1" t="str">
        <f t="shared" si="24"/>
        <v>低</v>
      </c>
      <c r="O274" s="45">
        <v>42635</v>
      </c>
      <c r="P274" s="16">
        <f t="shared" si="29"/>
        <v>6</v>
      </c>
      <c r="Q274">
        <f t="shared" si="25"/>
        <v>2</v>
      </c>
      <c r="R274">
        <f t="shared" si="26"/>
        <v>1</v>
      </c>
    </row>
    <row r="275" spans="1:18" x14ac:dyDescent="0.4">
      <c r="A275" s="14" t="str">
        <f t="shared" si="27"/>
        <v>07-0162-3123-2110-2000-0000-0016c1630r2211</v>
      </c>
      <c r="B275" s="71" t="s">
        <v>2742</v>
      </c>
      <c r="C275" t="s">
        <v>2741</v>
      </c>
      <c r="E275" t="s">
        <v>1271</v>
      </c>
      <c r="F275" t="s">
        <v>401</v>
      </c>
      <c r="G275" s="13">
        <v>42641</v>
      </c>
      <c r="H275" s="70">
        <v>36.305</v>
      </c>
      <c r="I275" t="s">
        <v>145</v>
      </c>
      <c r="J275" t="s">
        <v>978</v>
      </c>
      <c r="K275" t="s">
        <v>2285</v>
      </c>
      <c r="L275" s="60" t="s">
        <v>149</v>
      </c>
      <c r="M275" s="1" t="str">
        <f t="shared" si="28"/>
        <v>広島市</v>
      </c>
      <c r="N275" s="1" t="str">
        <f t="shared" si="24"/>
        <v>低</v>
      </c>
      <c r="O275" s="45">
        <v>42641</v>
      </c>
      <c r="P275" s="16">
        <f t="shared" si="29"/>
        <v>6</v>
      </c>
      <c r="Q275">
        <f t="shared" si="25"/>
        <v>2</v>
      </c>
      <c r="R275">
        <f t="shared" si="26"/>
        <v>1</v>
      </c>
    </row>
    <row r="276" spans="1:18" x14ac:dyDescent="0.4">
      <c r="A276" s="14" t="str">
        <f t="shared" si="27"/>
        <v>07-0164-3857-8730-2000-0000-0014f8630v4817</v>
      </c>
      <c r="B276" t="s">
        <v>2743</v>
      </c>
      <c r="C276" t="s">
        <v>2744</v>
      </c>
      <c r="E276" t="s">
        <v>1272</v>
      </c>
      <c r="F276" t="s">
        <v>402</v>
      </c>
      <c r="G276" s="13">
        <v>42580</v>
      </c>
      <c r="H276" s="70">
        <v>12.72</v>
      </c>
      <c r="I276" t="s">
        <v>145</v>
      </c>
      <c r="J276" t="s">
        <v>978</v>
      </c>
      <c r="K276" t="s">
        <v>2285</v>
      </c>
      <c r="L276" s="60" t="s">
        <v>149</v>
      </c>
      <c r="M276" s="1" t="str">
        <f t="shared" si="28"/>
        <v>広島市</v>
      </c>
      <c r="N276" s="1" t="str">
        <f t="shared" si="24"/>
        <v>低</v>
      </c>
      <c r="O276" s="45">
        <v>42580</v>
      </c>
      <c r="P276" s="16">
        <f t="shared" si="29"/>
        <v>7</v>
      </c>
      <c r="Q276">
        <f t="shared" si="25"/>
        <v>1</v>
      </c>
      <c r="R276">
        <f t="shared" si="26"/>
        <v>1</v>
      </c>
    </row>
    <row r="277" spans="1:18" x14ac:dyDescent="0.4">
      <c r="A277" s="14" t="str">
        <f t="shared" si="27"/>
        <v/>
      </c>
      <c r="B277" s="76"/>
      <c r="C277" s="76"/>
      <c r="E277" t="s">
        <v>1273</v>
      </c>
      <c r="F277" t="s">
        <v>320</v>
      </c>
      <c r="G277" s="13">
        <v>42655</v>
      </c>
      <c r="H277" s="70">
        <v>59.36</v>
      </c>
      <c r="I277" t="s">
        <v>145</v>
      </c>
      <c r="J277" t="s">
        <v>978</v>
      </c>
      <c r="K277" s="76"/>
      <c r="L277" s="60" t="s">
        <v>149</v>
      </c>
      <c r="M277" s="1" t="str">
        <f t="shared" si="28"/>
        <v>広島市</v>
      </c>
      <c r="N277" s="1" t="str">
        <f t="shared" si="24"/>
        <v>低</v>
      </c>
      <c r="O277" s="45">
        <v>42655</v>
      </c>
      <c r="P277" s="16">
        <f t="shared" si="29"/>
        <v>6</v>
      </c>
      <c r="Q277">
        <f t="shared" si="25"/>
        <v>0</v>
      </c>
      <c r="R277">
        <f t="shared" si="26"/>
        <v>0</v>
      </c>
    </row>
    <row r="278" spans="1:18" x14ac:dyDescent="0.4">
      <c r="A278" s="14" t="str">
        <f t="shared" si="27"/>
        <v>07-0167-7983-0110-2000-0000-0013k9670r7011</v>
      </c>
      <c r="B278" s="72" t="s">
        <v>2745</v>
      </c>
      <c r="C278" s="72" t="s">
        <v>2746</v>
      </c>
      <c r="D278" s="85" t="s">
        <v>4466</v>
      </c>
      <c r="E278" t="s">
        <v>1274</v>
      </c>
      <c r="F278" t="s">
        <v>385</v>
      </c>
      <c r="G278" s="13">
        <v>42669</v>
      </c>
      <c r="H278" s="70">
        <v>29.68</v>
      </c>
      <c r="I278" t="s">
        <v>145</v>
      </c>
      <c r="J278" t="s">
        <v>978</v>
      </c>
      <c r="K278" t="s">
        <v>2285</v>
      </c>
      <c r="L278" s="60" t="s">
        <v>149</v>
      </c>
      <c r="M278" s="1" t="str">
        <f t="shared" si="28"/>
        <v>広島市</v>
      </c>
      <c r="N278" s="1" t="str">
        <f t="shared" si="24"/>
        <v>低</v>
      </c>
      <c r="O278" s="45">
        <v>42669</v>
      </c>
      <c r="P278" s="16">
        <f t="shared" si="29"/>
        <v>6</v>
      </c>
      <c r="Q278">
        <f t="shared" si="25"/>
        <v>1</v>
      </c>
      <c r="R278">
        <f t="shared" si="26"/>
        <v>1</v>
      </c>
    </row>
    <row r="279" spans="1:18" x14ac:dyDescent="0.4">
      <c r="A279" s="14" t="str">
        <f t="shared" si="27"/>
        <v/>
      </c>
      <c r="B279" s="76"/>
      <c r="C279" s="76"/>
      <c r="E279" t="s">
        <v>1275</v>
      </c>
      <c r="F279" t="s">
        <v>403</v>
      </c>
      <c r="G279" s="13" t="s">
        <v>964</v>
      </c>
      <c r="H279" s="70">
        <v>59.36</v>
      </c>
      <c r="I279" t="s">
        <v>145</v>
      </c>
      <c r="J279" t="s">
        <v>978</v>
      </c>
      <c r="K279" s="76"/>
      <c r="L279" s="60" t="s">
        <v>149</v>
      </c>
      <c r="M279" s="1" t="str">
        <f t="shared" si="28"/>
        <v>広島市</v>
      </c>
      <c r="N279" s="1" t="str">
        <f t="shared" si="24"/>
        <v>低</v>
      </c>
      <c r="O279" s="45" t="s">
        <v>964</v>
      </c>
      <c r="P279" s="16" t="e">
        <f t="shared" si="29"/>
        <v>#VALUE!</v>
      </c>
      <c r="Q279">
        <f t="shared" si="25"/>
        <v>0</v>
      </c>
      <c r="R279">
        <f t="shared" si="26"/>
        <v>0</v>
      </c>
    </row>
    <row r="280" spans="1:18" x14ac:dyDescent="0.4">
      <c r="A280" s="14" t="str">
        <f t="shared" si="27"/>
        <v/>
      </c>
      <c r="B280" s="76"/>
      <c r="C280" s="76"/>
      <c r="E280" t="s">
        <v>1276</v>
      </c>
      <c r="F280" t="s">
        <v>403</v>
      </c>
      <c r="G280" s="13" t="s">
        <v>964</v>
      </c>
      <c r="H280" s="70">
        <v>40.81</v>
      </c>
      <c r="I280" t="s">
        <v>145</v>
      </c>
      <c r="J280" t="s">
        <v>978</v>
      </c>
      <c r="K280" s="76"/>
      <c r="L280" s="60" t="s">
        <v>149</v>
      </c>
      <c r="M280" s="1" t="str">
        <f t="shared" si="28"/>
        <v>広島市</v>
      </c>
      <c r="N280" s="1" t="str">
        <f t="shared" si="24"/>
        <v>低</v>
      </c>
      <c r="O280" s="45" t="s">
        <v>964</v>
      </c>
      <c r="P280" s="16" t="e">
        <f t="shared" si="29"/>
        <v>#VALUE!</v>
      </c>
      <c r="Q280">
        <f t="shared" si="25"/>
        <v>0</v>
      </c>
      <c r="R280">
        <f t="shared" si="26"/>
        <v>0</v>
      </c>
    </row>
    <row r="281" spans="1:18" x14ac:dyDescent="0.4">
      <c r="A281" s="14" t="str">
        <f t="shared" si="27"/>
        <v>07-1262-3110-0210-2000-0000-0024b1631n2022</v>
      </c>
      <c r="B281" t="s">
        <v>2747</v>
      </c>
      <c r="C281" t="s">
        <v>2479</v>
      </c>
      <c r="D281" s="83" t="s">
        <v>4466</v>
      </c>
      <c r="E281" t="s">
        <v>1277</v>
      </c>
      <c r="F281" t="s">
        <v>244</v>
      </c>
      <c r="G281" s="13">
        <v>42766</v>
      </c>
      <c r="H281" s="70">
        <v>155.82</v>
      </c>
      <c r="I281" t="s">
        <v>113</v>
      </c>
      <c r="J281" t="s">
        <v>978</v>
      </c>
      <c r="K281" t="s">
        <v>2285</v>
      </c>
      <c r="L281" s="60" t="s">
        <v>149</v>
      </c>
      <c r="M281" s="1" t="str">
        <f t="shared" si="28"/>
        <v>広島市</v>
      </c>
      <c r="N281" s="1" t="str">
        <f t="shared" si="24"/>
        <v>高</v>
      </c>
      <c r="O281" s="45">
        <v>42766</v>
      </c>
      <c r="P281" s="16">
        <f t="shared" si="29"/>
        <v>6</v>
      </c>
      <c r="Q281">
        <f t="shared" si="25"/>
        <v>2</v>
      </c>
      <c r="R281">
        <f t="shared" si="26"/>
        <v>1</v>
      </c>
    </row>
    <row r="282" spans="1:18" x14ac:dyDescent="0.4">
      <c r="A282" s="14" t="str">
        <f t="shared" si="27"/>
        <v>07-0165-0752-0510-2000-0000-0012f7600q5015</v>
      </c>
      <c r="B282" s="71" t="s">
        <v>2748</v>
      </c>
      <c r="C282" t="s">
        <v>2749</v>
      </c>
      <c r="E282" t="s">
        <v>1278</v>
      </c>
      <c r="F282" t="s">
        <v>404</v>
      </c>
      <c r="G282" s="13">
        <v>42619</v>
      </c>
      <c r="H282" s="70">
        <v>37.365000000000002</v>
      </c>
      <c r="I282" t="s">
        <v>145</v>
      </c>
      <c r="J282" t="s">
        <v>978</v>
      </c>
      <c r="K282" t="s">
        <v>2285</v>
      </c>
      <c r="L282" s="60" t="s">
        <v>149</v>
      </c>
      <c r="M282" s="1" t="str">
        <f t="shared" si="28"/>
        <v>広島市</v>
      </c>
      <c r="N282" s="1" t="str">
        <f t="shared" si="24"/>
        <v>低</v>
      </c>
      <c r="O282" s="45">
        <v>42619</v>
      </c>
      <c r="P282" s="16">
        <f t="shared" si="29"/>
        <v>6</v>
      </c>
      <c r="Q282">
        <f t="shared" si="25"/>
        <v>1</v>
      </c>
      <c r="R282">
        <f t="shared" si="26"/>
        <v>1</v>
      </c>
    </row>
    <row r="283" spans="1:18" x14ac:dyDescent="0.4">
      <c r="A283" s="14" t="str">
        <f t="shared" si="27"/>
        <v>07-0140-9933-4810-2000-0000-0014d9490r0418</v>
      </c>
      <c r="B283" t="s">
        <v>2750</v>
      </c>
      <c r="C283" t="s">
        <v>2751</v>
      </c>
      <c r="D283" s="83" t="s">
        <v>4466</v>
      </c>
      <c r="E283" t="s">
        <v>1279</v>
      </c>
      <c r="F283" t="s">
        <v>235</v>
      </c>
      <c r="G283" s="13">
        <v>42603</v>
      </c>
      <c r="H283" s="70">
        <v>57.24</v>
      </c>
      <c r="I283" t="s">
        <v>145</v>
      </c>
      <c r="J283" t="s">
        <v>980</v>
      </c>
      <c r="K283" t="s">
        <v>2285</v>
      </c>
      <c r="L283" s="60" t="s">
        <v>148</v>
      </c>
      <c r="M283" s="1" t="str">
        <f t="shared" si="28"/>
        <v>岡山市</v>
      </c>
      <c r="N283" s="1" t="str">
        <f t="shared" si="24"/>
        <v>低</v>
      </c>
      <c r="O283" s="45">
        <v>42603</v>
      </c>
      <c r="P283" s="16">
        <f t="shared" si="29"/>
        <v>7</v>
      </c>
      <c r="Q283">
        <f t="shared" si="25"/>
        <v>1</v>
      </c>
      <c r="R283">
        <f t="shared" si="26"/>
        <v>1</v>
      </c>
    </row>
    <row r="284" spans="1:18" x14ac:dyDescent="0.4">
      <c r="A284" s="14" t="str">
        <f t="shared" si="27"/>
        <v>07-0140-9929-7410-2000-0000-0012</v>
      </c>
      <c r="B284" t="s">
        <v>2752</v>
      </c>
      <c r="C284" s="76"/>
      <c r="E284" t="s">
        <v>1280</v>
      </c>
      <c r="F284" t="s">
        <v>405</v>
      </c>
      <c r="G284" s="13">
        <v>42684</v>
      </c>
      <c r="H284" s="70">
        <v>57.24</v>
      </c>
      <c r="I284" t="s">
        <v>145</v>
      </c>
      <c r="J284" t="s">
        <v>980</v>
      </c>
      <c r="K284" t="s">
        <v>2285</v>
      </c>
      <c r="L284" s="60" t="s">
        <v>148</v>
      </c>
      <c r="M284" s="1" t="str">
        <f t="shared" si="28"/>
        <v>岡山市</v>
      </c>
      <c r="N284" s="1" t="str">
        <f t="shared" si="24"/>
        <v>低</v>
      </c>
      <c r="O284" s="45">
        <v>42684</v>
      </c>
      <c r="P284" s="16">
        <f t="shared" si="29"/>
        <v>6</v>
      </c>
      <c r="Q284">
        <f t="shared" si="25"/>
        <v>0</v>
      </c>
      <c r="R284">
        <f t="shared" si="26"/>
        <v>1</v>
      </c>
    </row>
    <row r="285" spans="1:18" x14ac:dyDescent="0.4">
      <c r="A285" s="14" t="str">
        <f t="shared" si="27"/>
        <v>07-1240-9987-2510-2000-0000-0016k9491v0225</v>
      </c>
      <c r="B285" t="s">
        <v>2753</v>
      </c>
      <c r="C285" t="s">
        <v>2754</v>
      </c>
      <c r="E285" t="s">
        <v>1281</v>
      </c>
      <c r="F285" t="s">
        <v>406</v>
      </c>
      <c r="G285" s="13">
        <v>42703</v>
      </c>
      <c r="H285" s="70">
        <v>200.34</v>
      </c>
      <c r="I285" t="s">
        <v>113</v>
      </c>
      <c r="J285" t="s">
        <v>980</v>
      </c>
      <c r="K285" t="s">
        <v>2285</v>
      </c>
      <c r="L285" s="60" t="s">
        <v>148</v>
      </c>
      <c r="M285" s="1" t="str">
        <f t="shared" si="28"/>
        <v>岡山市</v>
      </c>
      <c r="N285" s="1" t="str">
        <f t="shared" si="24"/>
        <v>高</v>
      </c>
      <c r="O285" s="45">
        <v>42703</v>
      </c>
      <c r="P285" s="16">
        <f t="shared" si="29"/>
        <v>6</v>
      </c>
      <c r="Q285">
        <f t="shared" si="25"/>
        <v>1</v>
      </c>
      <c r="R285">
        <f t="shared" si="26"/>
        <v>1</v>
      </c>
    </row>
    <row r="286" spans="1:18" x14ac:dyDescent="0.4">
      <c r="A286" s="14" t="str">
        <f t="shared" si="27"/>
        <v>07-0140-9930-0210-2000-0000-0015d9490n0012</v>
      </c>
      <c r="B286" t="s">
        <v>2755</v>
      </c>
      <c r="C286" t="s">
        <v>2756</v>
      </c>
      <c r="E286" t="s">
        <v>1282</v>
      </c>
      <c r="F286" t="s">
        <v>407</v>
      </c>
      <c r="G286" s="13">
        <v>42684</v>
      </c>
      <c r="H286" s="70">
        <v>57.24</v>
      </c>
      <c r="I286" t="s">
        <v>145</v>
      </c>
      <c r="J286" t="s">
        <v>980</v>
      </c>
      <c r="K286" t="s">
        <v>2285</v>
      </c>
      <c r="L286" s="60" t="s">
        <v>148</v>
      </c>
      <c r="M286" s="1" t="str">
        <f t="shared" si="28"/>
        <v>岡山市</v>
      </c>
      <c r="N286" s="1" t="str">
        <f t="shared" si="24"/>
        <v>低</v>
      </c>
      <c r="O286" s="45">
        <v>42684</v>
      </c>
      <c r="P286" s="16">
        <f t="shared" si="29"/>
        <v>6</v>
      </c>
      <c r="Q286">
        <f t="shared" si="25"/>
        <v>1</v>
      </c>
      <c r="R286">
        <f t="shared" si="26"/>
        <v>1</v>
      </c>
    </row>
    <row r="287" spans="1:18" x14ac:dyDescent="0.4">
      <c r="A287" s="14" t="str">
        <f t="shared" si="27"/>
        <v>07-0165-0754-9410-2000-0000-0016</v>
      </c>
      <c r="B287" t="s">
        <v>2757</v>
      </c>
      <c r="C287" s="76"/>
      <c r="E287" t="s">
        <v>1283</v>
      </c>
      <c r="F287" t="s">
        <v>408</v>
      </c>
      <c r="G287" s="13">
        <v>42580</v>
      </c>
      <c r="H287" s="70">
        <v>14.574999999999999</v>
      </c>
      <c r="I287" t="s">
        <v>145</v>
      </c>
      <c r="J287" t="s">
        <v>978</v>
      </c>
      <c r="K287" t="s">
        <v>2285</v>
      </c>
      <c r="L287" s="60" t="s">
        <v>149</v>
      </c>
      <c r="M287" s="1" t="str">
        <f t="shared" si="28"/>
        <v>広島市</v>
      </c>
      <c r="N287" s="1" t="str">
        <f t="shared" si="24"/>
        <v>低</v>
      </c>
      <c r="O287" s="45">
        <v>42580</v>
      </c>
      <c r="P287" s="16">
        <f t="shared" si="29"/>
        <v>7</v>
      </c>
      <c r="Q287">
        <f t="shared" si="25"/>
        <v>0</v>
      </c>
      <c r="R287">
        <f t="shared" si="26"/>
        <v>1</v>
      </c>
    </row>
    <row r="288" spans="1:18" x14ac:dyDescent="0.4">
      <c r="A288" s="14" t="str">
        <f t="shared" si="27"/>
        <v>07-0150-6859-1810-2000-0000-0014f8560x0118</v>
      </c>
      <c r="B288" t="s">
        <v>2758</v>
      </c>
      <c r="C288" t="s">
        <v>2759</v>
      </c>
      <c r="E288" t="s">
        <v>1284</v>
      </c>
      <c r="F288" t="s">
        <v>409</v>
      </c>
      <c r="G288" s="13">
        <v>42670</v>
      </c>
      <c r="H288" s="70">
        <v>57.24</v>
      </c>
      <c r="I288" t="s">
        <v>145</v>
      </c>
      <c r="J288" t="s">
        <v>978</v>
      </c>
      <c r="K288" t="s">
        <v>2285</v>
      </c>
      <c r="L288" s="60" t="s">
        <v>149</v>
      </c>
      <c r="M288" s="1" t="str">
        <f t="shared" si="28"/>
        <v>広島市</v>
      </c>
      <c r="N288" s="1" t="str">
        <f t="shared" si="24"/>
        <v>低</v>
      </c>
      <c r="O288" s="45">
        <v>42670</v>
      </c>
      <c r="P288" s="16">
        <f t="shared" si="29"/>
        <v>6</v>
      </c>
      <c r="Q288">
        <f t="shared" si="25"/>
        <v>1</v>
      </c>
      <c r="R288">
        <f t="shared" si="26"/>
        <v>1</v>
      </c>
    </row>
    <row r="289" spans="1:19" x14ac:dyDescent="0.4">
      <c r="A289" s="14" t="str">
        <f t="shared" si="27"/>
        <v>07-0134-1371-0910-2000-0000-0014h3310p4019</v>
      </c>
      <c r="B289" s="71" t="s">
        <v>2760</v>
      </c>
      <c r="C289" t="s">
        <v>2761</v>
      </c>
      <c r="E289" t="s">
        <v>1285</v>
      </c>
      <c r="F289" t="s">
        <v>410</v>
      </c>
      <c r="G289" s="13">
        <v>42671</v>
      </c>
      <c r="H289" s="70">
        <v>24.38</v>
      </c>
      <c r="I289" t="s">
        <v>145</v>
      </c>
      <c r="J289" t="s">
        <v>980</v>
      </c>
      <c r="K289" t="s">
        <v>2285</v>
      </c>
      <c r="L289" s="60" t="s">
        <v>149</v>
      </c>
      <c r="M289" s="1" t="str">
        <f t="shared" si="28"/>
        <v>岡山市</v>
      </c>
      <c r="N289" s="1" t="str">
        <f t="shared" si="24"/>
        <v>低</v>
      </c>
      <c r="O289" s="45">
        <v>42671</v>
      </c>
      <c r="P289" s="16">
        <f t="shared" si="29"/>
        <v>6</v>
      </c>
      <c r="Q289">
        <f t="shared" si="25"/>
        <v>1</v>
      </c>
      <c r="R289">
        <f t="shared" si="26"/>
        <v>1</v>
      </c>
    </row>
    <row r="290" spans="1:19" x14ac:dyDescent="0.4">
      <c r="A290" s="14" t="str">
        <f t="shared" si="27"/>
        <v>07-0140-4624-9340-2000-0000-0011c6440s0913</v>
      </c>
      <c r="B290" t="s">
        <v>2762</v>
      </c>
      <c r="C290" t="s">
        <v>2763</v>
      </c>
      <c r="E290" t="s">
        <v>1286</v>
      </c>
      <c r="F290" t="s">
        <v>411</v>
      </c>
      <c r="G290" s="13">
        <v>42678</v>
      </c>
      <c r="H290" s="70">
        <v>26.765000000000001</v>
      </c>
      <c r="I290" t="s">
        <v>145</v>
      </c>
      <c r="J290" t="s">
        <v>980</v>
      </c>
      <c r="K290" t="s">
        <v>2285</v>
      </c>
      <c r="L290" s="60" t="s">
        <v>149</v>
      </c>
      <c r="M290" s="1" t="str">
        <f t="shared" si="28"/>
        <v>岡山市</v>
      </c>
      <c r="N290" s="1" t="str">
        <f t="shared" si="24"/>
        <v>低</v>
      </c>
      <c r="O290" s="45">
        <v>42678</v>
      </c>
      <c r="P290" s="16">
        <f t="shared" si="29"/>
        <v>6</v>
      </c>
      <c r="Q290">
        <f t="shared" si="25"/>
        <v>1</v>
      </c>
      <c r="R290">
        <f t="shared" si="26"/>
        <v>1</v>
      </c>
    </row>
    <row r="291" spans="1:19" x14ac:dyDescent="0.4">
      <c r="A291" s="14" t="str">
        <f t="shared" si="27"/>
        <v>07-0146-0707-5410-2000-0000-0017a7400v6514</v>
      </c>
      <c r="B291" t="s">
        <v>2764</v>
      </c>
      <c r="C291" t="s">
        <v>2765</v>
      </c>
      <c r="E291" t="s">
        <v>1287</v>
      </c>
      <c r="F291" t="s">
        <v>412</v>
      </c>
      <c r="G291" s="13">
        <v>42665</v>
      </c>
      <c r="H291" s="70">
        <v>33.39</v>
      </c>
      <c r="I291" t="s">
        <v>145</v>
      </c>
      <c r="J291" t="s">
        <v>980</v>
      </c>
      <c r="K291" t="s">
        <v>2285</v>
      </c>
      <c r="L291" s="60" t="s">
        <v>149</v>
      </c>
      <c r="M291" s="1" t="str">
        <f t="shared" si="28"/>
        <v>岡山市</v>
      </c>
      <c r="N291" s="1" t="str">
        <f t="shared" si="24"/>
        <v>低</v>
      </c>
      <c r="O291" s="45">
        <v>42665</v>
      </c>
      <c r="P291" s="16">
        <f t="shared" si="29"/>
        <v>6</v>
      </c>
      <c r="Q291">
        <f t="shared" si="25"/>
        <v>1</v>
      </c>
      <c r="R291">
        <f t="shared" si="26"/>
        <v>1</v>
      </c>
    </row>
    <row r="292" spans="1:19" x14ac:dyDescent="0.4">
      <c r="A292" s="14" t="str">
        <f t="shared" si="27"/>
        <v>07-0130-5031-7610-2000-0000-0017d0350p0716</v>
      </c>
      <c r="B292" s="71" t="s">
        <v>2766</v>
      </c>
      <c r="C292" t="s">
        <v>2767</v>
      </c>
      <c r="D292" s="83" t="s">
        <v>4466</v>
      </c>
      <c r="E292" t="s">
        <v>1288</v>
      </c>
      <c r="F292" t="s">
        <v>413</v>
      </c>
      <c r="G292" s="13">
        <v>42704</v>
      </c>
      <c r="H292" s="70">
        <v>59.36</v>
      </c>
      <c r="I292" t="s">
        <v>145</v>
      </c>
      <c r="J292" t="s">
        <v>980</v>
      </c>
      <c r="K292" t="s">
        <v>2285</v>
      </c>
      <c r="L292" s="60" t="s">
        <v>149</v>
      </c>
      <c r="M292" s="1" t="str">
        <f t="shared" si="28"/>
        <v>岡山市</v>
      </c>
      <c r="N292" s="1" t="str">
        <f t="shared" si="24"/>
        <v>低</v>
      </c>
      <c r="O292" s="45">
        <v>42704</v>
      </c>
      <c r="P292" s="16">
        <f t="shared" si="29"/>
        <v>6</v>
      </c>
      <c r="Q292">
        <f t="shared" si="25"/>
        <v>1</v>
      </c>
      <c r="R292">
        <f t="shared" si="26"/>
        <v>1</v>
      </c>
    </row>
    <row r="293" spans="1:19" x14ac:dyDescent="0.4">
      <c r="A293" s="14" t="str">
        <f t="shared" si="27"/>
        <v>07-0167-8015-2410-2000-0000-0011</v>
      </c>
      <c r="B293" t="s">
        <v>2768</v>
      </c>
      <c r="C293" s="76"/>
      <c r="E293" t="s">
        <v>1289</v>
      </c>
      <c r="F293" t="s">
        <v>414</v>
      </c>
      <c r="G293" s="13">
        <v>42761</v>
      </c>
      <c r="H293" s="70">
        <v>59.36</v>
      </c>
      <c r="I293" t="s">
        <v>145</v>
      </c>
      <c r="J293" t="s">
        <v>978</v>
      </c>
      <c r="K293" t="s">
        <v>2285</v>
      </c>
      <c r="L293" s="60" t="s">
        <v>149</v>
      </c>
      <c r="M293" s="1" t="str">
        <f t="shared" si="28"/>
        <v>広島市</v>
      </c>
      <c r="N293" s="1" t="str">
        <f t="shared" si="24"/>
        <v>低</v>
      </c>
      <c r="O293" s="45">
        <v>42761</v>
      </c>
      <c r="P293" s="16">
        <f t="shared" si="29"/>
        <v>6</v>
      </c>
      <c r="Q293">
        <f t="shared" si="25"/>
        <v>0</v>
      </c>
      <c r="R293">
        <f t="shared" si="26"/>
        <v>1</v>
      </c>
    </row>
    <row r="294" spans="1:19" x14ac:dyDescent="0.4">
      <c r="A294" s="14" t="str">
        <f t="shared" si="27"/>
        <v>07-0158-9210-5210-2000-0000-0018b2590n8512</v>
      </c>
      <c r="B294" t="s">
        <v>2769</v>
      </c>
      <c r="C294" t="s">
        <v>2770</v>
      </c>
      <c r="E294" t="s">
        <v>1290</v>
      </c>
      <c r="F294" t="s">
        <v>415</v>
      </c>
      <c r="G294" s="13">
        <v>42663</v>
      </c>
      <c r="H294" s="70">
        <v>57.24</v>
      </c>
      <c r="I294" t="s">
        <v>145</v>
      </c>
      <c r="J294" t="s">
        <v>978</v>
      </c>
      <c r="K294" t="s">
        <v>2285</v>
      </c>
      <c r="L294" s="60" t="s">
        <v>149</v>
      </c>
      <c r="M294" s="1" t="str">
        <f t="shared" si="28"/>
        <v>広島市</v>
      </c>
      <c r="N294" s="1" t="str">
        <f t="shared" si="24"/>
        <v>低</v>
      </c>
      <c r="O294" s="45">
        <v>42663</v>
      </c>
      <c r="P294" s="16">
        <f t="shared" si="29"/>
        <v>6</v>
      </c>
      <c r="Q294">
        <f t="shared" si="25"/>
        <v>1</v>
      </c>
      <c r="R294">
        <f t="shared" si="26"/>
        <v>1</v>
      </c>
    </row>
    <row r="295" spans="1:19" x14ac:dyDescent="0.4">
      <c r="A295" s="14" t="str">
        <f t="shared" si="27"/>
        <v/>
      </c>
      <c r="B295" s="76"/>
      <c r="C295" s="76"/>
      <c r="E295" t="s">
        <v>1291</v>
      </c>
      <c r="F295" t="s">
        <v>284</v>
      </c>
      <c r="G295" s="13">
        <v>42761</v>
      </c>
      <c r="H295" s="70">
        <v>25.97</v>
      </c>
      <c r="I295" t="s">
        <v>145</v>
      </c>
      <c r="J295" t="s">
        <v>978</v>
      </c>
      <c r="K295" s="76"/>
      <c r="L295" s="60" t="s">
        <v>149</v>
      </c>
      <c r="M295" s="1" t="str">
        <f t="shared" si="28"/>
        <v>広島市</v>
      </c>
      <c r="N295" s="1" t="str">
        <f t="shared" si="24"/>
        <v>低</v>
      </c>
      <c r="O295" s="45">
        <v>42761</v>
      </c>
      <c r="P295" s="16">
        <f t="shared" si="29"/>
        <v>6</v>
      </c>
      <c r="Q295">
        <f t="shared" si="25"/>
        <v>0</v>
      </c>
      <c r="R295">
        <f t="shared" si="26"/>
        <v>0</v>
      </c>
    </row>
    <row r="296" spans="1:19" x14ac:dyDescent="0.4">
      <c r="A296" s="14" t="str">
        <f t="shared" si="27"/>
        <v>07-0140-9990-5610-2000-0000-0014m9490n0516</v>
      </c>
      <c r="B296" s="71" t="s">
        <v>2771</v>
      </c>
      <c r="C296" t="s">
        <v>2772</v>
      </c>
      <c r="D296" s="83" t="s">
        <v>4466</v>
      </c>
      <c r="E296" t="s">
        <v>1292</v>
      </c>
      <c r="F296" t="s">
        <v>416</v>
      </c>
      <c r="G296" s="13">
        <v>42794</v>
      </c>
      <c r="H296">
        <v>59.36</v>
      </c>
      <c r="I296" t="s">
        <v>145</v>
      </c>
      <c r="J296" t="s">
        <v>993</v>
      </c>
      <c r="K296" t="s">
        <v>2285</v>
      </c>
      <c r="L296" s="60" t="s">
        <v>149</v>
      </c>
      <c r="M296" s="1" t="str">
        <f t="shared" si="28"/>
        <v>岡山市</v>
      </c>
      <c r="N296" s="1" t="str">
        <f t="shared" si="24"/>
        <v>低</v>
      </c>
      <c r="O296" s="45">
        <v>42794</v>
      </c>
      <c r="P296" s="16">
        <f t="shared" si="29"/>
        <v>6</v>
      </c>
      <c r="Q296" s="16">
        <f t="shared" si="25"/>
        <v>1</v>
      </c>
      <c r="R296">
        <f t="shared" si="26"/>
        <v>1</v>
      </c>
    </row>
    <row r="297" spans="1:19" x14ac:dyDescent="0.4">
      <c r="A297" s="14" t="str">
        <f t="shared" si="27"/>
        <v>07-0140-9930-0510-2000-0000-0014d9490n0015</v>
      </c>
      <c r="B297" s="71" t="s">
        <v>2773</v>
      </c>
      <c r="C297" t="s">
        <v>2774</v>
      </c>
      <c r="E297" t="s">
        <v>1293</v>
      </c>
      <c r="F297" t="s">
        <v>332</v>
      </c>
      <c r="G297" s="13">
        <v>42664</v>
      </c>
      <c r="H297">
        <v>57.24</v>
      </c>
      <c r="I297" t="s">
        <v>145</v>
      </c>
      <c r="J297" t="s">
        <v>993</v>
      </c>
      <c r="K297" t="s">
        <v>2285</v>
      </c>
      <c r="L297" s="60" t="s">
        <v>148</v>
      </c>
      <c r="M297" s="1" t="str">
        <f t="shared" si="28"/>
        <v>岡山市</v>
      </c>
      <c r="N297" s="1" t="str">
        <f t="shared" si="24"/>
        <v>低</v>
      </c>
      <c r="O297" s="45">
        <v>42664</v>
      </c>
      <c r="P297" s="16">
        <f t="shared" si="29"/>
        <v>6</v>
      </c>
      <c r="Q297" s="16">
        <f t="shared" si="25"/>
        <v>1</v>
      </c>
      <c r="R297">
        <f t="shared" si="26"/>
        <v>1</v>
      </c>
    </row>
    <row r="298" spans="1:19" x14ac:dyDescent="0.4">
      <c r="A298" s="14" t="str">
        <f t="shared" si="27"/>
        <v>07-0167-7988-7810-2000-0000-0016k9670w7718</v>
      </c>
      <c r="B298" t="s">
        <v>2775</v>
      </c>
      <c r="C298" t="s">
        <v>2776</v>
      </c>
      <c r="E298" t="s">
        <v>1294</v>
      </c>
      <c r="F298" t="s">
        <v>417</v>
      </c>
      <c r="G298" s="13">
        <v>42643</v>
      </c>
      <c r="H298">
        <v>50.085000000000001</v>
      </c>
      <c r="I298" t="s">
        <v>145</v>
      </c>
      <c r="J298" t="s">
        <v>978</v>
      </c>
      <c r="K298" t="s">
        <v>2285</v>
      </c>
      <c r="L298" s="60" t="s">
        <v>149</v>
      </c>
      <c r="M298" s="1" t="str">
        <f t="shared" si="28"/>
        <v>広島市</v>
      </c>
      <c r="N298" s="1" t="str">
        <f t="shared" si="24"/>
        <v>低</v>
      </c>
      <c r="O298" s="45">
        <v>42643</v>
      </c>
      <c r="P298" s="16">
        <f t="shared" si="29"/>
        <v>6</v>
      </c>
      <c r="Q298" s="16">
        <f t="shared" si="25"/>
        <v>1</v>
      </c>
      <c r="R298">
        <f t="shared" si="26"/>
        <v>1</v>
      </c>
    </row>
    <row r="299" spans="1:19" x14ac:dyDescent="0.4">
      <c r="A299" s="14" t="str">
        <f t="shared" si="27"/>
        <v>07-0165-0761-2710-2000-0000-0018g7600p5217</v>
      </c>
      <c r="B299" t="s">
        <v>2777</v>
      </c>
      <c r="C299" t="s">
        <v>2778</v>
      </c>
      <c r="E299" t="s">
        <v>1295</v>
      </c>
      <c r="F299" t="s">
        <v>418</v>
      </c>
      <c r="G299" s="13">
        <v>42640</v>
      </c>
      <c r="H299">
        <v>14.84</v>
      </c>
      <c r="I299" t="s">
        <v>145</v>
      </c>
      <c r="J299" t="s">
        <v>978</v>
      </c>
      <c r="K299" t="s">
        <v>2285</v>
      </c>
      <c r="L299" s="60" t="s">
        <v>149</v>
      </c>
      <c r="M299" s="1" t="str">
        <f t="shared" si="28"/>
        <v>広島市</v>
      </c>
      <c r="N299" s="1" t="str">
        <f t="shared" si="24"/>
        <v>低</v>
      </c>
      <c r="O299" s="45">
        <v>42640</v>
      </c>
      <c r="P299" s="16">
        <f t="shared" si="29"/>
        <v>6</v>
      </c>
      <c r="Q299" s="16">
        <f t="shared" si="25"/>
        <v>1</v>
      </c>
      <c r="R299">
        <f t="shared" si="26"/>
        <v>1</v>
      </c>
    </row>
    <row r="300" spans="1:19" s="16" customFormat="1" x14ac:dyDescent="0.4">
      <c r="A300" s="44" t="str">
        <f t="shared" si="27"/>
        <v>07-0150-6862-5210-2000-0000-0014g8560q0512</v>
      </c>
      <c r="B300" t="s">
        <v>2779</v>
      </c>
      <c r="C300" t="s">
        <v>2780</v>
      </c>
      <c r="D300" s="83"/>
      <c r="E300" t="s">
        <v>1296</v>
      </c>
      <c r="F300" t="s">
        <v>419</v>
      </c>
      <c r="G300" s="13">
        <v>42643</v>
      </c>
      <c r="H300">
        <v>28.62</v>
      </c>
      <c r="I300" t="s">
        <v>145</v>
      </c>
      <c r="J300" t="s">
        <v>978</v>
      </c>
      <c r="K300" t="s">
        <v>2285</v>
      </c>
      <c r="L300" s="60" t="s">
        <v>149</v>
      </c>
      <c r="M300" s="1" t="str">
        <f t="shared" si="28"/>
        <v>広島市</v>
      </c>
      <c r="N300" s="1" t="str">
        <f t="shared" si="24"/>
        <v>低</v>
      </c>
      <c r="O300" s="45">
        <v>42643</v>
      </c>
      <c r="P300" s="16">
        <f t="shared" si="29"/>
        <v>6</v>
      </c>
      <c r="Q300" s="16">
        <f t="shared" si="25"/>
        <v>1</v>
      </c>
      <c r="R300">
        <f t="shared" si="26"/>
        <v>1</v>
      </c>
      <c r="S300"/>
    </row>
    <row r="301" spans="1:19" x14ac:dyDescent="0.4">
      <c r="A301" s="44" t="str">
        <f t="shared" si="27"/>
        <v>07-0162-3124-0410-2000-0000-0012c1630s2014</v>
      </c>
      <c r="B301" t="s">
        <v>2781</v>
      </c>
      <c r="C301" t="s">
        <v>2782</v>
      </c>
      <c r="E301" t="s">
        <v>1297</v>
      </c>
      <c r="F301" t="s">
        <v>420</v>
      </c>
      <c r="G301" s="13">
        <v>42641</v>
      </c>
      <c r="H301">
        <v>21.2</v>
      </c>
      <c r="I301" t="s">
        <v>145</v>
      </c>
      <c r="J301" t="s">
        <v>978</v>
      </c>
      <c r="K301" t="s">
        <v>2285</v>
      </c>
      <c r="L301" s="60" t="s">
        <v>149</v>
      </c>
      <c r="M301" s="1" t="str">
        <f t="shared" si="28"/>
        <v>広島市</v>
      </c>
      <c r="N301" s="1" t="str">
        <f t="shared" si="24"/>
        <v>低</v>
      </c>
      <c r="O301" s="45">
        <v>42641</v>
      </c>
      <c r="P301" s="16">
        <f t="shared" si="29"/>
        <v>6</v>
      </c>
      <c r="Q301" s="16">
        <f t="shared" si="25"/>
        <v>1</v>
      </c>
      <c r="R301">
        <f t="shared" si="26"/>
        <v>1</v>
      </c>
    </row>
    <row r="302" spans="1:19" x14ac:dyDescent="0.4">
      <c r="A302" s="44" t="str">
        <f t="shared" si="27"/>
        <v/>
      </c>
      <c r="B302" s="76"/>
      <c r="C302" s="76"/>
      <c r="E302" t="s">
        <v>1298</v>
      </c>
      <c r="F302" t="s">
        <v>421</v>
      </c>
      <c r="G302" s="13">
        <v>42622</v>
      </c>
      <c r="H302">
        <v>28.6</v>
      </c>
      <c r="I302" t="s">
        <v>145</v>
      </c>
      <c r="J302" t="s">
        <v>978</v>
      </c>
      <c r="K302" s="76"/>
      <c r="L302" s="60" t="s">
        <v>966</v>
      </c>
      <c r="M302" s="1" t="str">
        <f t="shared" si="28"/>
        <v>広島市</v>
      </c>
      <c r="N302" s="1" t="str">
        <f t="shared" si="24"/>
        <v>低</v>
      </c>
      <c r="O302" s="45">
        <v>42622</v>
      </c>
      <c r="P302" s="16">
        <f t="shared" si="29"/>
        <v>6</v>
      </c>
      <c r="Q302" s="16">
        <f t="shared" si="25"/>
        <v>0</v>
      </c>
      <c r="R302">
        <f t="shared" si="26"/>
        <v>0</v>
      </c>
    </row>
    <row r="303" spans="1:19" x14ac:dyDescent="0.4">
      <c r="A303" s="44" t="str">
        <f t="shared" si="27"/>
        <v>07-0185-5016-6710-2000-0000-0010</v>
      </c>
      <c r="B303" t="s">
        <v>2783</v>
      </c>
      <c r="C303" s="76"/>
      <c r="E303" t="s">
        <v>1299</v>
      </c>
      <c r="F303" t="s">
        <v>422</v>
      </c>
      <c r="G303" s="13">
        <v>42684</v>
      </c>
      <c r="H303">
        <v>22.26</v>
      </c>
      <c r="I303" t="s">
        <v>145</v>
      </c>
      <c r="J303" t="s">
        <v>997</v>
      </c>
      <c r="K303" t="s">
        <v>2285</v>
      </c>
      <c r="L303" s="60" t="s">
        <v>149</v>
      </c>
      <c r="M303" s="1" t="str">
        <f t="shared" si="28"/>
        <v>山口市</v>
      </c>
      <c r="N303" s="1" t="str">
        <f t="shared" si="24"/>
        <v>低</v>
      </c>
      <c r="O303" s="45">
        <v>42684</v>
      </c>
      <c r="P303" s="16">
        <f t="shared" si="29"/>
        <v>6</v>
      </c>
      <c r="Q303" s="16">
        <f t="shared" si="25"/>
        <v>0</v>
      </c>
      <c r="R303">
        <f t="shared" si="26"/>
        <v>1</v>
      </c>
    </row>
    <row r="304" spans="1:19" x14ac:dyDescent="0.4">
      <c r="A304" s="44" t="str">
        <f t="shared" si="27"/>
        <v>07-0185-5016-6810-2000-0000-0013</v>
      </c>
      <c r="B304" t="s">
        <v>2784</v>
      </c>
      <c r="C304" s="76"/>
      <c r="E304" t="s">
        <v>1300</v>
      </c>
      <c r="F304" t="s">
        <v>422</v>
      </c>
      <c r="G304" s="13">
        <v>42684</v>
      </c>
      <c r="H304">
        <v>25.97</v>
      </c>
      <c r="I304" t="s">
        <v>145</v>
      </c>
      <c r="J304" t="s">
        <v>997</v>
      </c>
      <c r="K304" t="s">
        <v>2285</v>
      </c>
      <c r="L304" s="60" t="s">
        <v>149</v>
      </c>
      <c r="M304" s="1" t="str">
        <f t="shared" si="28"/>
        <v>山口市</v>
      </c>
      <c r="N304" s="1" t="str">
        <f t="shared" si="24"/>
        <v>低</v>
      </c>
      <c r="O304" s="45">
        <v>42684</v>
      </c>
      <c r="P304" s="16">
        <f t="shared" si="29"/>
        <v>6</v>
      </c>
      <c r="Q304" s="16">
        <f t="shared" si="25"/>
        <v>0</v>
      </c>
      <c r="R304">
        <f t="shared" si="26"/>
        <v>1</v>
      </c>
    </row>
    <row r="305" spans="1:18" x14ac:dyDescent="0.4">
      <c r="A305" s="44" t="str">
        <f t="shared" si="27"/>
        <v>07-0178-8610-2210-2000-0000-0010b6780n8212</v>
      </c>
      <c r="B305" t="s">
        <v>2785</v>
      </c>
      <c r="C305" t="s">
        <v>2786</v>
      </c>
      <c r="E305" t="s">
        <v>1301</v>
      </c>
      <c r="F305" t="s">
        <v>423</v>
      </c>
      <c r="G305" s="13">
        <v>42664</v>
      </c>
      <c r="H305">
        <v>22.26</v>
      </c>
      <c r="I305" t="s">
        <v>145</v>
      </c>
      <c r="J305" t="s">
        <v>997</v>
      </c>
      <c r="K305" t="s">
        <v>2285</v>
      </c>
      <c r="L305" s="60" t="s">
        <v>149</v>
      </c>
      <c r="M305" s="1" t="str">
        <f t="shared" si="28"/>
        <v>山口市</v>
      </c>
      <c r="N305" s="1" t="str">
        <f t="shared" si="24"/>
        <v>低</v>
      </c>
      <c r="O305" s="45">
        <v>42664</v>
      </c>
      <c r="P305" s="16">
        <f t="shared" si="29"/>
        <v>6</v>
      </c>
      <c r="Q305" s="16">
        <f t="shared" si="25"/>
        <v>1</v>
      </c>
      <c r="R305">
        <f t="shared" si="26"/>
        <v>1</v>
      </c>
    </row>
    <row r="306" spans="1:18" x14ac:dyDescent="0.4">
      <c r="A306" s="44" t="str">
        <f t="shared" si="27"/>
        <v>07-0171-1222-3710-2000-0000-0013c2710q1317</v>
      </c>
      <c r="B306" s="71" t="s">
        <v>2787</v>
      </c>
      <c r="C306" t="s">
        <v>2788</v>
      </c>
      <c r="E306" t="s">
        <v>1302</v>
      </c>
      <c r="F306" t="s">
        <v>424</v>
      </c>
      <c r="G306" s="13">
        <v>42654</v>
      </c>
      <c r="H306">
        <v>57.24</v>
      </c>
      <c r="I306" t="s">
        <v>145</v>
      </c>
      <c r="J306" t="s">
        <v>997</v>
      </c>
      <c r="K306" t="s">
        <v>2285</v>
      </c>
      <c r="L306" s="60" t="s">
        <v>149</v>
      </c>
      <c r="M306" s="1" t="str">
        <f t="shared" si="28"/>
        <v>山口市</v>
      </c>
      <c r="N306" s="1" t="str">
        <f t="shared" si="24"/>
        <v>低</v>
      </c>
      <c r="O306" s="45">
        <v>42654</v>
      </c>
      <c r="P306" s="16">
        <f t="shared" si="29"/>
        <v>6</v>
      </c>
      <c r="Q306" s="16">
        <f t="shared" si="25"/>
        <v>1</v>
      </c>
      <c r="R306">
        <f t="shared" si="26"/>
        <v>1</v>
      </c>
    </row>
    <row r="307" spans="1:18" x14ac:dyDescent="0.4">
      <c r="A307" s="44" t="str">
        <f t="shared" si="27"/>
        <v>07-0171-1229-0510-2000-0000-0017c2710x1015</v>
      </c>
      <c r="B307" t="s">
        <v>2789</v>
      </c>
      <c r="C307" t="s">
        <v>2790</v>
      </c>
      <c r="E307" t="s">
        <v>1303</v>
      </c>
      <c r="F307" t="s">
        <v>425</v>
      </c>
      <c r="G307" s="13">
        <v>42650</v>
      </c>
      <c r="H307">
        <v>57.24</v>
      </c>
      <c r="I307" t="s">
        <v>145</v>
      </c>
      <c r="J307" t="s">
        <v>997</v>
      </c>
      <c r="K307" t="s">
        <v>2285</v>
      </c>
      <c r="L307" s="60" t="s">
        <v>149</v>
      </c>
      <c r="M307" s="1" t="str">
        <f t="shared" si="28"/>
        <v>山口市</v>
      </c>
      <c r="N307" s="1" t="str">
        <f t="shared" si="24"/>
        <v>低</v>
      </c>
      <c r="O307" s="45">
        <v>42650</v>
      </c>
      <c r="P307" s="16">
        <f t="shared" si="29"/>
        <v>6</v>
      </c>
      <c r="Q307" s="16">
        <f t="shared" si="25"/>
        <v>1</v>
      </c>
      <c r="R307">
        <f t="shared" si="26"/>
        <v>1</v>
      </c>
    </row>
    <row r="308" spans="1:18" x14ac:dyDescent="0.4">
      <c r="A308" s="44" t="str">
        <f t="shared" si="27"/>
        <v>07-0171-1229-0910-2000-0000-0019c2710x1019</v>
      </c>
      <c r="B308" t="s">
        <v>2791</v>
      </c>
      <c r="C308" t="s">
        <v>2792</v>
      </c>
      <c r="E308" t="s">
        <v>1304</v>
      </c>
      <c r="F308" t="s">
        <v>425</v>
      </c>
      <c r="G308" s="13">
        <v>42622</v>
      </c>
      <c r="H308">
        <v>19.079999999999998</v>
      </c>
      <c r="I308" t="s">
        <v>145</v>
      </c>
      <c r="J308" t="s">
        <v>997</v>
      </c>
      <c r="K308" t="s">
        <v>2285</v>
      </c>
      <c r="L308" s="60" t="s">
        <v>149</v>
      </c>
      <c r="M308" s="1" t="str">
        <f t="shared" si="28"/>
        <v>山口市</v>
      </c>
      <c r="N308" s="1" t="str">
        <f t="shared" si="24"/>
        <v>低</v>
      </c>
      <c r="O308" s="45">
        <v>42622</v>
      </c>
      <c r="P308" s="16">
        <f t="shared" si="29"/>
        <v>6</v>
      </c>
      <c r="Q308" s="16">
        <f t="shared" si="25"/>
        <v>1</v>
      </c>
      <c r="R308">
        <f t="shared" si="26"/>
        <v>1</v>
      </c>
    </row>
    <row r="309" spans="1:18" x14ac:dyDescent="0.4">
      <c r="A309" s="44" t="str">
        <f t="shared" si="27"/>
        <v>07-1262-3130-3910-2000-0000-0013d1631n2329</v>
      </c>
      <c r="B309" t="s">
        <v>2793</v>
      </c>
      <c r="C309" t="s">
        <v>2794</v>
      </c>
      <c r="D309" s="83" t="s">
        <v>4466</v>
      </c>
      <c r="E309" t="s">
        <v>1305</v>
      </c>
      <c r="F309" t="s">
        <v>385</v>
      </c>
      <c r="G309" s="13">
        <v>42766</v>
      </c>
      <c r="H309">
        <v>166.95</v>
      </c>
      <c r="I309" t="s">
        <v>113</v>
      </c>
      <c r="J309" t="s">
        <v>978</v>
      </c>
      <c r="K309" t="s">
        <v>2285</v>
      </c>
      <c r="L309" s="60" t="s">
        <v>149</v>
      </c>
      <c r="M309" s="1" t="str">
        <f t="shared" si="28"/>
        <v>広島市</v>
      </c>
      <c r="N309" s="1" t="str">
        <f t="shared" si="24"/>
        <v>高</v>
      </c>
      <c r="O309" s="45">
        <v>42766</v>
      </c>
      <c r="P309" s="16">
        <f t="shared" si="29"/>
        <v>6</v>
      </c>
      <c r="Q309" s="16">
        <f t="shared" si="25"/>
        <v>1</v>
      </c>
      <c r="R309">
        <f t="shared" si="26"/>
        <v>1</v>
      </c>
    </row>
    <row r="310" spans="1:18" x14ac:dyDescent="0.4">
      <c r="A310" s="44" t="str">
        <f t="shared" si="27"/>
        <v>07-0167-7997-4310-2000-0000-0016m9670v7413</v>
      </c>
      <c r="B310" s="72" t="s">
        <v>2795</v>
      </c>
      <c r="C310" s="72" t="s">
        <v>2796</v>
      </c>
      <c r="D310" s="85" t="s">
        <v>4466</v>
      </c>
      <c r="E310" t="s">
        <v>1306</v>
      </c>
      <c r="F310" t="s">
        <v>244</v>
      </c>
      <c r="G310" s="13">
        <v>42669</v>
      </c>
      <c r="H310">
        <v>59.36</v>
      </c>
      <c r="I310" t="s">
        <v>145</v>
      </c>
      <c r="J310" t="s">
        <v>978</v>
      </c>
      <c r="K310" t="s">
        <v>2285</v>
      </c>
      <c r="L310" s="60" t="s">
        <v>149</v>
      </c>
      <c r="M310" s="1" t="str">
        <f t="shared" si="28"/>
        <v>広島市</v>
      </c>
      <c r="N310" s="1" t="str">
        <f t="shared" ref="N310:N320" si="30">VLOOKUP(I310,$W$2:$X$6,2,0)</f>
        <v>低</v>
      </c>
      <c r="O310" s="45">
        <v>42669</v>
      </c>
      <c r="P310" s="16">
        <f t="shared" si="29"/>
        <v>6</v>
      </c>
      <c r="Q310" s="16">
        <f t="shared" si="25"/>
        <v>1</v>
      </c>
      <c r="R310">
        <f t="shared" si="26"/>
        <v>1</v>
      </c>
    </row>
    <row r="311" spans="1:18" x14ac:dyDescent="0.4">
      <c r="A311" s="44" t="str">
        <f t="shared" si="27"/>
        <v>07-0167-7988-7910-2000-0000-0019k9670w7719</v>
      </c>
      <c r="B311" t="s">
        <v>2797</v>
      </c>
      <c r="C311" t="s">
        <v>2798</v>
      </c>
      <c r="E311" t="s">
        <v>1307</v>
      </c>
      <c r="F311" t="s">
        <v>426</v>
      </c>
      <c r="G311" s="13">
        <v>42670</v>
      </c>
      <c r="H311">
        <v>57.24</v>
      </c>
      <c r="I311" t="s">
        <v>145</v>
      </c>
      <c r="J311" t="s">
        <v>978</v>
      </c>
      <c r="K311" t="s">
        <v>2285</v>
      </c>
      <c r="L311" s="60" t="s">
        <v>149</v>
      </c>
      <c r="M311" s="1" t="str">
        <f t="shared" si="28"/>
        <v>広島市</v>
      </c>
      <c r="N311" s="1" t="str">
        <f t="shared" si="30"/>
        <v>低</v>
      </c>
      <c r="O311" s="45">
        <v>42670</v>
      </c>
      <c r="P311" s="16">
        <f t="shared" si="29"/>
        <v>6</v>
      </c>
      <c r="Q311" s="16">
        <f t="shared" si="25"/>
        <v>1</v>
      </c>
      <c r="R311">
        <f t="shared" si="26"/>
        <v>1</v>
      </c>
    </row>
    <row r="312" spans="1:18" x14ac:dyDescent="0.4">
      <c r="A312" s="44" t="str">
        <f t="shared" si="27"/>
        <v>07-0162-3124-0310-2000-0000-0019c1630s2013</v>
      </c>
      <c r="B312" t="s">
        <v>2799</v>
      </c>
      <c r="C312" t="s">
        <v>2800</v>
      </c>
      <c r="E312" t="s">
        <v>1308</v>
      </c>
      <c r="F312" t="s">
        <v>426</v>
      </c>
      <c r="G312" s="13">
        <v>42622</v>
      </c>
      <c r="H312">
        <v>57.24</v>
      </c>
      <c r="I312" t="s">
        <v>145</v>
      </c>
      <c r="J312" t="s">
        <v>978</v>
      </c>
      <c r="K312" t="s">
        <v>2285</v>
      </c>
      <c r="L312" s="60" t="s">
        <v>149</v>
      </c>
      <c r="M312" s="1" t="str">
        <f t="shared" si="28"/>
        <v>広島市</v>
      </c>
      <c r="N312" s="1" t="str">
        <f t="shared" si="30"/>
        <v>低</v>
      </c>
      <c r="O312" s="45">
        <v>42622</v>
      </c>
      <c r="P312" s="16">
        <f t="shared" si="29"/>
        <v>6</v>
      </c>
      <c r="Q312" s="16">
        <f t="shared" si="25"/>
        <v>1</v>
      </c>
      <c r="R312">
        <f t="shared" si="26"/>
        <v>1</v>
      </c>
    </row>
    <row r="313" spans="1:18" x14ac:dyDescent="0.4">
      <c r="A313" s="44" t="str">
        <f t="shared" si="27"/>
        <v>07-0134-1375-4710-2000-0000-0018h3310t4417</v>
      </c>
      <c r="B313" t="s">
        <v>2801</v>
      </c>
      <c r="C313" t="s">
        <v>2802</v>
      </c>
      <c r="E313" t="s">
        <v>1309</v>
      </c>
      <c r="F313" t="s">
        <v>427</v>
      </c>
      <c r="G313" s="13">
        <v>42656</v>
      </c>
      <c r="H313">
        <v>13.25</v>
      </c>
      <c r="I313" t="s">
        <v>145</v>
      </c>
      <c r="J313" t="s">
        <v>980</v>
      </c>
      <c r="K313" t="s">
        <v>2285</v>
      </c>
      <c r="L313" s="60" t="s">
        <v>149</v>
      </c>
      <c r="M313" s="1" t="str">
        <f t="shared" si="28"/>
        <v>岡山市</v>
      </c>
      <c r="N313" s="1" t="str">
        <f t="shared" si="30"/>
        <v>低</v>
      </c>
      <c r="O313" s="45">
        <v>42656</v>
      </c>
      <c r="P313" s="16">
        <f t="shared" si="29"/>
        <v>6</v>
      </c>
      <c r="Q313" s="16">
        <f t="shared" si="25"/>
        <v>1</v>
      </c>
      <c r="R313">
        <f t="shared" si="26"/>
        <v>1</v>
      </c>
    </row>
    <row r="314" spans="1:18" x14ac:dyDescent="0.4">
      <c r="A314" s="44" t="str">
        <f t="shared" si="27"/>
        <v>07-0146-0709-9510-2000-0000-0012a7400x6915</v>
      </c>
      <c r="B314" t="s">
        <v>2803</v>
      </c>
      <c r="C314" t="s">
        <v>2804</v>
      </c>
      <c r="E314" t="s">
        <v>1310</v>
      </c>
      <c r="F314" t="s">
        <v>428</v>
      </c>
      <c r="G314" s="13">
        <v>42641</v>
      </c>
      <c r="H314">
        <v>28.355</v>
      </c>
      <c r="I314" t="s">
        <v>145</v>
      </c>
      <c r="J314" t="s">
        <v>980</v>
      </c>
      <c r="K314" t="s">
        <v>2285</v>
      </c>
      <c r="L314" s="60" t="s">
        <v>149</v>
      </c>
      <c r="M314" s="1" t="str">
        <f t="shared" si="28"/>
        <v>岡山市</v>
      </c>
      <c r="N314" s="1" t="str">
        <f t="shared" si="30"/>
        <v>低</v>
      </c>
      <c r="O314" s="45">
        <v>42641</v>
      </c>
      <c r="P314" s="16">
        <f t="shared" si="29"/>
        <v>6</v>
      </c>
      <c r="Q314" s="16">
        <f t="shared" si="25"/>
        <v>1</v>
      </c>
      <c r="R314">
        <f t="shared" si="26"/>
        <v>1</v>
      </c>
    </row>
    <row r="315" spans="1:18" x14ac:dyDescent="0.4">
      <c r="A315" s="44" t="str">
        <f t="shared" si="27"/>
        <v>07-0134-1382-0610-2000-0000-0011k3310q4016</v>
      </c>
      <c r="B315" t="s">
        <v>2805</v>
      </c>
      <c r="C315" t="s">
        <v>2806</v>
      </c>
      <c r="E315" t="s">
        <v>1311</v>
      </c>
      <c r="F315" t="s">
        <v>429</v>
      </c>
      <c r="G315" s="13">
        <v>42674</v>
      </c>
      <c r="H315">
        <v>10.71</v>
      </c>
      <c r="I315" t="s">
        <v>145</v>
      </c>
      <c r="J315" t="s">
        <v>980</v>
      </c>
      <c r="K315" t="s">
        <v>2285</v>
      </c>
      <c r="L315" s="60" t="s">
        <v>149</v>
      </c>
      <c r="M315" s="1" t="str">
        <f t="shared" si="28"/>
        <v>岡山市</v>
      </c>
      <c r="N315" s="1" t="str">
        <f t="shared" si="30"/>
        <v>低</v>
      </c>
      <c r="O315" s="45">
        <v>42674</v>
      </c>
      <c r="P315" s="16">
        <f t="shared" si="29"/>
        <v>6</v>
      </c>
      <c r="Q315" s="16">
        <f t="shared" si="25"/>
        <v>1</v>
      </c>
      <c r="R315">
        <f t="shared" si="26"/>
        <v>1</v>
      </c>
    </row>
    <row r="316" spans="1:18" x14ac:dyDescent="0.4">
      <c r="A316" s="44" t="str">
        <f t="shared" si="27"/>
        <v>07-0140-9993-8210-2000-0000-0012m9490r0812</v>
      </c>
      <c r="B316" t="s">
        <v>2807</v>
      </c>
      <c r="C316" t="s">
        <v>2808</v>
      </c>
      <c r="E316" t="s">
        <v>1312</v>
      </c>
      <c r="F316" t="s">
        <v>430</v>
      </c>
      <c r="G316" s="13">
        <v>42702</v>
      </c>
      <c r="H316">
        <v>28.62</v>
      </c>
      <c r="I316" t="s">
        <v>145</v>
      </c>
      <c r="J316" t="s">
        <v>980</v>
      </c>
      <c r="K316" t="s">
        <v>2285</v>
      </c>
      <c r="L316" s="60" t="s">
        <v>149</v>
      </c>
      <c r="M316" s="1" t="str">
        <f t="shared" si="28"/>
        <v>岡山市</v>
      </c>
      <c r="N316" s="1" t="str">
        <f t="shared" si="30"/>
        <v>低</v>
      </c>
      <c r="O316" s="45">
        <v>42702</v>
      </c>
      <c r="P316" s="16">
        <f t="shared" si="29"/>
        <v>6</v>
      </c>
      <c r="Q316" s="16">
        <f t="shared" si="25"/>
        <v>1</v>
      </c>
      <c r="R316">
        <f t="shared" si="26"/>
        <v>1</v>
      </c>
    </row>
    <row r="317" spans="1:18" x14ac:dyDescent="0.4">
      <c r="A317" s="44" t="str">
        <f t="shared" si="27"/>
        <v>07-0140-9929-8310-2000-0000-0010c9490x0813</v>
      </c>
      <c r="B317" t="s">
        <v>2809</v>
      </c>
      <c r="C317" t="s">
        <v>2810</v>
      </c>
      <c r="E317" t="s">
        <v>1313</v>
      </c>
      <c r="F317" t="s">
        <v>431</v>
      </c>
      <c r="G317" s="13">
        <v>42684</v>
      </c>
      <c r="H317">
        <v>57.24</v>
      </c>
      <c r="I317" t="s">
        <v>145</v>
      </c>
      <c r="J317" t="s">
        <v>980</v>
      </c>
      <c r="K317" t="s">
        <v>2285</v>
      </c>
      <c r="L317" s="60" t="s">
        <v>148</v>
      </c>
      <c r="M317" s="1" t="str">
        <f t="shared" si="28"/>
        <v>岡山市</v>
      </c>
      <c r="N317" s="1" t="str">
        <f t="shared" si="30"/>
        <v>低</v>
      </c>
      <c r="O317" s="45">
        <v>42684</v>
      </c>
      <c r="P317" s="16">
        <f t="shared" si="29"/>
        <v>6</v>
      </c>
      <c r="Q317" s="16">
        <f t="shared" si="25"/>
        <v>1</v>
      </c>
      <c r="R317">
        <f t="shared" si="26"/>
        <v>1</v>
      </c>
    </row>
    <row r="318" spans="1:18" x14ac:dyDescent="0.4">
      <c r="A318" s="44" t="str">
        <f t="shared" si="27"/>
        <v>07-0165-0765-0510-2000-0000-0016g7600t5015</v>
      </c>
      <c r="B318" s="71" t="s">
        <v>2811</v>
      </c>
      <c r="C318" t="s">
        <v>2812</v>
      </c>
      <c r="E318" t="s">
        <v>1314</v>
      </c>
      <c r="F318" t="s">
        <v>432</v>
      </c>
      <c r="G318" s="13">
        <v>42679</v>
      </c>
      <c r="H318">
        <v>38.159999999999997</v>
      </c>
      <c r="I318" t="s">
        <v>145</v>
      </c>
      <c r="J318" t="s">
        <v>978</v>
      </c>
      <c r="K318" t="s">
        <v>2285</v>
      </c>
      <c r="L318" s="60" t="s">
        <v>149</v>
      </c>
      <c r="M318" s="1" t="str">
        <f t="shared" si="28"/>
        <v>広島市</v>
      </c>
      <c r="N318" s="1" t="str">
        <f t="shared" si="30"/>
        <v>低</v>
      </c>
      <c r="O318" s="45">
        <v>42679</v>
      </c>
      <c r="P318" s="16">
        <f t="shared" si="29"/>
        <v>6</v>
      </c>
      <c r="Q318" s="16">
        <f t="shared" si="25"/>
        <v>1</v>
      </c>
      <c r="R318">
        <f t="shared" si="26"/>
        <v>1</v>
      </c>
    </row>
    <row r="319" spans="1:18" x14ac:dyDescent="0.4">
      <c r="A319" s="44" t="str">
        <f t="shared" si="27"/>
        <v>07-0121-0216-7110-2000-0000-0010b2200u1711</v>
      </c>
      <c r="B319" s="71" t="s">
        <v>2813</v>
      </c>
      <c r="C319" t="s">
        <v>2814</v>
      </c>
      <c r="E319" t="s">
        <v>1315</v>
      </c>
      <c r="F319" t="s">
        <v>354</v>
      </c>
      <c r="G319" s="13">
        <v>42644</v>
      </c>
      <c r="H319">
        <v>19.079999999999998</v>
      </c>
      <c r="I319" t="s">
        <v>145</v>
      </c>
      <c r="J319" t="s">
        <v>995</v>
      </c>
      <c r="K319" t="s">
        <v>2285</v>
      </c>
      <c r="L319" s="60" t="s">
        <v>149</v>
      </c>
      <c r="M319" s="1" t="str">
        <f t="shared" si="28"/>
        <v>松江市</v>
      </c>
      <c r="N319" s="1" t="str">
        <f t="shared" si="30"/>
        <v>低</v>
      </c>
      <c r="O319" s="45">
        <v>42644</v>
      </c>
      <c r="P319" s="16">
        <f t="shared" si="29"/>
        <v>6</v>
      </c>
      <c r="Q319" s="16">
        <f t="shared" si="25"/>
        <v>1</v>
      </c>
      <c r="R319">
        <f t="shared" si="26"/>
        <v>1</v>
      </c>
    </row>
    <row r="320" spans="1:18" x14ac:dyDescent="0.4">
      <c r="A320" s="44" t="str">
        <f t="shared" si="27"/>
        <v>07-0141-0005-5610-2000-0000-0015</v>
      </c>
      <c r="B320" t="s">
        <v>2815</v>
      </c>
      <c r="C320" s="76"/>
      <c r="E320" t="s">
        <v>1316</v>
      </c>
      <c r="F320" t="s">
        <v>405</v>
      </c>
      <c r="G320" s="13">
        <v>42797</v>
      </c>
      <c r="H320">
        <v>50.88</v>
      </c>
      <c r="I320" t="s">
        <v>145</v>
      </c>
      <c r="J320" t="s">
        <v>980</v>
      </c>
      <c r="K320" t="s">
        <v>2285</v>
      </c>
      <c r="L320" s="60" t="s">
        <v>149</v>
      </c>
      <c r="M320" s="1" t="str">
        <f t="shared" si="28"/>
        <v>岡山市</v>
      </c>
      <c r="N320" s="1" t="str">
        <f t="shared" si="30"/>
        <v>低</v>
      </c>
      <c r="O320" s="45">
        <v>42797</v>
      </c>
      <c r="P320" s="16">
        <f t="shared" si="29"/>
        <v>6</v>
      </c>
      <c r="Q320" s="16">
        <f t="shared" si="25"/>
        <v>0</v>
      </c>
      <c r="R320">
        <f t="shared" si="26"/>
        <v>1</v>
      </c>
    </row>
    <row r="321" spans="1:18" x14ac:dyDescent="0.4">
      <c r="A321" s="44" t="str">
        <f t="shared" si="27"/>
        <v>07-0158-9213-3810-2000-0000-0011b2590r8318</v>
      </c>
      <c r="B321" t="s">
        <v>2816</v>
      </c>
      <c r="C321" t="s">
        <v>2817</v>
      </c>
      <c r="E321" t="s">
        <v>1317</v>
      </c>
      <c r="F321" t="s">
        <v>433</v>
      </c>
      <c r="G321" s="13">
        <v>42667</v>
      </c>
      <c r="H321">
        <v>50.88</v>
      </c>
      <c r="I321" t="s">
        <v>145</v>
      </c>
      <c r="J321" t="s">
        <v>978</v>
      </c>
      <c r="K321" t="s">
        <v>2285</v>
      </c>
      <c r="L321" s="60" t="s">
        <v>149</v>
      </c>
      <c r="M321" s="1" t="str">
        <f t="shared" si="28"/>
        <v>広島市</v>
      </c>
      <c r="N321" s="1" t="str">
        <f t="shared" ref="N321:N330" si="31">VLOOKUP(I321,$W$2:$X$6,2,0)</f>
        <v>低</v>
      </c>
      <c r="O321" s="45">
        <v>42667</v>
      </c>
      <c r="P321" s="16">
        <f t="shared" si="29"/>
        <v>6</v>
      </c>
      <c r="Q321" s="16">
        <f t="shared" si="25"/>
        <v>1</v>
      </c>
      <c r="R321">
        <f t="shared" si="26"/>
        <v>1</v>
      </c>
    </row>
    <row r="322" spans="1:18" x14ac:dyDescent="0.4">
      <c r="A322" s="44" t="str">
        <f t="shared" si="27"/>
        <v>07-0167-7996-6810-2000-0000-0014m9670u7618</v>
      </c>
      <c r="B322" t="s">
        <v>2818</v>
      </c>
      <c r="C322" t="s">
        <v>2819</v>
      </c>
      <c r="E322" t="s">
        <v>1318</v>
      </c>
      <c r="F322" t="s">
        <v>433</v>
      </c>
      <c r="G322" s="13">
        <v>42670</v>
      </c>
      <c r="H322">
        <v>19.079999999999998</v>
      </c>
      <c r="I322" t="s">
        <v>145</v>
      </c>
      <c r="J322" t="s">
        <v>978</v>
      </c>
      <c r="K322" t="s">
        <v>2285</v>
      </c>
      <c r="L322" s="60" t="s">
        <v>149</v>
      </c>
      <c r="M322" s="1" t="str">
        <f t="shared" si="28"/>
        <v>広島市</v>
      </c>
      <c r="N322" s="1" t="str">
        <f t="shared" si="31"/>
        <v>低</v>
      </c>
      <c r="O322" s="45">
        <v>42670</v>
      </c>
      <c r="P322" s="16">
        <f t="shared" si="29"/>
        <v>6</v>
      </c>
      <c r="Q322" s="16">
        <f t="shared" si="25"/>
        <v>1</v>
      </c>
      <c r="R322">
        <f t="shared" si="26"/>
        <v>1</v>
      </c>
    </row>
    <row r="323" spans="1:18" x14ac:dyDescent="0.4">
      <c r="A323" s="44" t="str">
        <f t="shared" si="27"/>
        <v>07-0158-9213-3410-2000-0000-0019b2590r8314</v>
      </c>
      <c r="B323" t="s">
        <v>2820</v>
      </c>
      <c r="C323" t="s">
        <v>2821</v>
      </c>
      <c r="E323" t="s">
        <v>1319</v>
      </c>
      <c r="F323" t="s">
        <v>433</v>
      </c>
      <c r="G323" s="13">
        <v>42670</v>
      </c>
      <c r="H323">
        <v>19.079999999999998</v>
      </c>
      <c r="I323" t="s">
        <v>145</v>
      </c>
      <c r="J323" t="s">
        <v>978</v>
      </c>
      <c r="K323" t="s">
        <v>2285</v>
      </c>
      <c r="L323" s="60" t="s">
        <v>149</v>
      </c>
      <c r="M323" s="1" t="str">
        <f t="shared" si="28"/>
        <v>広島市</v>
      </c>
      <c r="N323" s="1" t="str">
        <f t="shared" si="31"/>
        <v>低</v>
      </c>
      <c r="O323" s="45">
        <v>42670</v>
      </c>
      <c r="P323" s="16">
        <f t="shared" si="29"/>
        <v>6</v>
      </c>
      <c r="Q323" s="16">
        <f t="shared" ref="Q323:Q331" si="32">COUNTIF(C:C,C323)</f>
        <v>1</v>
      </c>
      <c r="R323">
        <f t="shared" ref="R323:R331" si="33">COUNTIF(B:B,B323)</f>
        <v>1</v>
      </c>
    </row>
    <row r="324" spans="1:18" x14ac:dyDescent="0.4">
      <c r="A324" s="44" t="str">
        <f t="shared" ref="A324:A387" si="34">+B324&amp;C324</f>
        <v>07-0167-7989-7210-2000-0000-0017k9670x7712</v>
      </c>
      <c r="B324" s="71" t="s">
        <v>2822</v>
      </c>
      <c r="C324" t="s">
        <v>2823</v>
      </c>
      <c r="E324" t="s">
        <v>1320</v>
      </c>
      <c r="F324" t="s">
        <v>434</v>
      </c>
      <c r="G324" s="13">
        <v>42646</v>
      </c>
      <c r="H324">
        <v>40.28</v>
      </c>
      <c r="I324" t="s">
        <v>145</v>
      </c>
      <c r="J324" t="s">
        <v>978</v>
      </c>
      <c r="K324" t="s">
        <v>2285</v>
      </c>
      <c r="L324" s="60" t="s">
        <v>149</v>
      </c>
      <c r="M324" s="1" t="str">
        <f t="shared" ref="M324:M387" si="35">+VLOOKUP(J324,$T$2:$U$11,2,0)</f>
        <v>広島市</v>
      </c>
      <c r="N324" s="1" t="str">
        <f t="shared" si="31"/>
        <v>低</v>
      </c>
      <c r="O324" s="45">
        <v>42646</v>
      </c>
      <c r="P324" s="16">
        <f t="shared" ref="P324:P387" si="36">DATEDIF(O324,$B$1,"Y")</f>
        <v>6</v>
      </c>
      <c r="Q324" s="16">
        <f t="shared" si="32"/>
        <v>1</v>
      </c>
      <c r="R324">
        <f t="shared" si="33"/>
        <v>1</v>
      </c>
    </row>
    <row r="325" spans="1:18" x14ac:dyDescent="0.4">
      <c r="A325" s="44" t="str">
        <f t="shared" si="34"/>
        <v>07-0158-9212-8810-2000-0000-0017b2590q8818</v>
      </c>
      <c r="B325" t="s">
        <v>2824</v>
      </c>
      <c r="C325" t="s">
        <v>2825</v>
      </c>
      <c r="E325" t="s">
        <v>1321</v>
      </c>
      <c r="F325" t="s">
        <v>435</v>
      </c>
      <c r="G325" s="13">
        <v>42685</v>
      </c>
      <c r="H325">
        <v>44.52</v>
      </c>
      <c r="I325" t="s">
        <v>145</v>
      </c>
      <c r="J325" t="s">
        <v>978</v>
      </c>
      <c r="K325" t="s">
        <v>2285</v>
      </c>
      <c r="L325" s="60" t="s">
        <v>149</v>
      </c>
      <c r="M325" s="1" t="str">
        <f t="shared" si="35"/>
        <v>広島市</v>
      </c>
      <c r="N325" s="1" t="str">
        <f t="shared" si="31"/>
        <v>低</v>
      </c>
      <c r="O325" s="45">
        <v>42685</v>
      </c>
      <c r="P325" s="16">
        <f t="shared" si="36"/>
        <v>6</v>
      </c>
      <c r="Q325" s="16">
        <f t="shared" si="32"/>
        <v>1</v>
      </c>
      <c r="R325">
        <f t="shared" si="33"/>
        <v>1</v>
      </c>
    </row>
    <row r="326" spans="1:18" x14ac:dyDescent="0.4">
      <c r="A326" s="44" t="str">
        <f t="shared" si="34"/>
        <v>07-0162-3126-8410-2000-0000-0018c1630u2814</v>
      </c>
      <c r="B326" t="s">
        <v>2826</v>
      </c>
      <c r="C326" t="s">
        <v>2827</v>
      </c>
      <c r="E326" t="s">
        <v>1322</v>
      </c>
      <c r="F326" t="s">
        <v>436</v>
      </c>
      <c r="G326" s="13">
        <v>42769</v>
      </c>
      <c r="H326">
        <v>32.33</v>
      </c>
      <c r="I326" t="s">
        <v>145</v>
      </c>
      <c r="J326" t="s">
        <v>978</v>
      </c>
      <c r="K326" t="s">
        <v>2285</v>
      </c>
      <c r="L326" s="60" t="s">
        <v>149</v>
      </c>
      <c r="M326" s="1" t="str">
        <f t="shared" si="35"/>
        <v>広島市</v>
      </c>
      <c r="N326" s="1" t="str">
        <f t="shared" si="31"/>
        <v>低</v>
      </c>
      <c r="O326" s="45">
        <v>42769</v>
      </c>
      <c r="P326" s="16">
        <f t="shared" si="36"/>
        <v>6</v>
      </c>
      <c r="Q326" s="16">
        <f t="shared" si="32"/>
        <v>1</v>
      </c>
      <c r="R326">
        <f t="shared" si="33"/>
        <v>1</v>
      </c>
    </row>
    <row r="327" spans="1:18" x14ac:dyDescent="0.4">
      <c r="A327" s="44" t="str">
        <f t="shared" si="34"/>
        <v>07-0162-3126-8510-2000-0000-0011c1630u2815</v>
      </c>
      <c r="B327" t="s">
        <v>2828</v>
      </c>
      <c r="C327" t="s">
        <v>2829</v>
      </c>
      <c r="E327" t="s">
        <v>1323</v>
      </c>
      <c r="F327" t="s">
        <v>436</v>
      </c>
      <c r="G327" s="13">
        <v>42769</v>
      </c>
      <c r="H327">
        <v>27.03</v>
      </c>
      <c r="I327" t="s">
        <v>145</v>
      </c>
      <c r="J327" t="s">
        <v>978</v>
      </c>
      <c r="K327" t="s">
        <v>2285</v>
      </c>
      <c r="L327" s="60" t="s">
        <v>149</v>
      </c>
      <c r="M327" s="1" t="str">
        <f t="shared" si="35"/>
        <v>広島市</v>
      </c>
      <c r="N327" s="1" t="str">
        <f t="shared" si="31"/>
        <v>低</v>
      </c>
      <c r="O327" s="45">
        <v>42769</v>
      </c>
      <c r="P327" s="16">
        <f t="shared" si="36"/>
        <v>6</v>
      </c>
      <c r="Q327" s="16">
        <f t="shared" si="32"/>
        <v>1</v>
      </c>
      <c r="R327">
        <f t="shared" si="33"/>
        <v>1</v>
      </c>
    </row>
    <row r="328" spans="1:18" x14ac:dyDescent="0.4">
      <c r="A328" s="44" t="str">
        <f t="shared" si="34"/>
        <v>07-0185-5018-6110-2000-0000-0010b0850w5611</v>
      </c>
      <c r="B328" t="s">
        <v>2830</v>
      </c>
      <c r="C328" t="s">
        <v>2831</v>
      </c>
      <c r="E328" t="s">
        <v>1324</v>
      </c>
      <c r="F328" t="s">
        <v>2832</v>
      </c>
      <c r="G328" s="13">
        <v>42762</v>
      </c>
      <c r="H328">
        <v>44.52</v>
      </c>
      <c r="I328" t="s">
        <v>145</v>
      </c>
      <c r="J328" t="s">
        <v>997</v>
      </c>
      <c r="K328" t="s">
        <v>2285</v>
      </c>
      <c r="L328" s="60" t="s">
        <v>149</v>
      </c>
      <c r="M328" s="1" t="str">
        <f t="shared" si="35"/>
        <v>山口市</v>
      </c>
      <c r="N328" s="1" t="str">
        <f t="shared" si="31"/>
        <v>低</v>
      </c>
      <c r="O328" s="45">
        <v>42762</v>
      </c>
      <c r="P328" s="16">
        <f t="shared" si="36"/>
        <v>6</v>
      </c>
      <c r="Q328" s="16">
        <f t="shared" si="32"/>
        <v>1</v>
      </c>
      <c r="R328">
        <f t="shared" si="33"/>
        <v>1</v>
      </c>
    </row>
    <row r="329" spans="1:18" x14ac:dyDescent="0.4">
      <c r="A329" s="44" t="str">
        <f t="shared" si="34"/>
        <v>07-0165-0734-1110-2000-0000-0015d7600s5111</v>
      </c>
      <c r="B329" s="74" t="s">
        <v>2833</v>
      </c>
      <c r="C329" t="s">
        <v>2834</v>
      </c>
      <c r="E329" t="s">
        <v>1325</v>
      </c>
      <c r="F329" t="s">
        <v>437</v>
      </c>
      <c r="G329" s="13">
        <v>42628</v>
      </c>
      <c r="H329">
        <v>58.32</v>
      </c>
      <c r="I329" t="s">
        <v>145</v>
      </c>
      <c r="J329" t="s">
        <v>978</v>
      </c>
      <c r="K329" t="s">
        <v>2285</v>
      </c>
      <c r="L329" s="60" t="s">
        <v>148</v>
      </c>
      <c r="M329" s="1" t="str">
        <f t="shared" si="35"/>
        <v>広島市</v>
      </c>
      <c r="N329" s="1" t="str">
        <f t="shared" si="31"/>
        <v>低</v>
      </c>
      <c r="O329" s="45">
        <v>42628</v>
      </c>
      <c r="P329" s="16">
        <f t="shared" si="36"/>
        <v>6</v>
      </c>
      <c r="Q329" s="16">
        <f t="shared" si="32"/>
        <v>1</v>
      </c>
      <c r="R329">
        <f t="shared" si="33"/>
        <v>1</v>
      </c>
    </row>
    <row r="330" spans="1:18" x14ac:dyDescent="0.4">
      <c r="A330" s="44" t="str">
        <f t="shared" si="34"/>
        <v>07-0171-1230-4410-2000-0000-0014</v>
      </c>
      <c r="B330" t="s">
        <v>2835</v>
      </c>
      <c r="C330" s="76"/>
      <c r="E330" t="s">
        <v>1326</v>
      </c>
      <c r="F330" t="s">
        <v>438</v>
      </c>
      <c r="G330" s="13">
        <v>42661</v>
      </c>
      <c r="H330">
        <v>13.25</v>
      </c>
      <c r="I330" t="s">
        <v>145</v>
      </c>
      <c r="J330" t="s">
        <v>982</v>
      </c>
      <c r="K330" t="s">
        <v>2285</v>
      </c>
      <c r="L330" s="60" t="s">
        <v>149</v>
      </c>
      <c r="M330" s="1" t="str">
        <f t="shared" si="35"/>
        <v>山口市</v>
      </c>
      <c r="N330" s="1" t="str">
        <f t="shared" si="31"/>
        <v>低</v>
      </c>
      <c r="O330" s="45">
        <v>42661</v>
      </c>
      <c r="P330" s="16">
        <f t="shared" si="36"/>
        <v>6</v>
      </c>
      <c r="Q330" s="16">
        <f t="shared" si="32"/>
        <v>0</v>
      </c>
      <c r="R330" s="16">
        <f t="shared" si="33"/>
        <v>1</v>
      </c>
    </row>
    <row r="331" spans="1:18" x14ac:dyDescent="0.4">
      <c r="A331" s="44" t="str">
        <f t="shared" si="34"/>
        <v>07-0171-1230-8210-2000-0000-0012d2710n1812</v>
      </c>
      <c r="B331" t="s">
        <v>2836</v>
      </c>
      <c r="C331" t="s">
        <v>2837</v>
      </c>
      <c r="E331" t="s">
        <v>1327</v>
      </c>
      <c r="F331" t="s">
        <v>439</v>
      </c>
      <c r="G331" s="13">
        <v>42650</v>
      </c>
      <c r="H331">
        <v>57.24</v>
      </c>
      <c r="I331" t="s">
        <v>145</v>
      </c>
      <c r="J331" t="s">
        <v>982</v>
      </c>
      <c r="K331" t="s">
        <v>2285</v>
      </c>
      <c r="L331" s="60" t="s">
        <v>149</v>
      </c>
      <c r="M331" s="1" t="str">
        <f t="shared" si="35"/>
        <v>山口市</v>
      </c>
      <c r="N331" s="1" t="str">
        <f t="shared" ref="N331" si="37">VLOOKUP(I331,$W$2:$X$6,2,0)</f>
        <v>低</v>
      </c>
      <c r="O331" s="45">
        <v>42650</v>
      </c>
      <c r="P331" s="16">
        <f t="shared" si="36"/>
        <v>6</v>
      </c>
      <c r="Q331" s="16">
        <f t="shared" si="32"/>
        <v>1</v>
      </c>
      <c r="R331" s="16">
        <f t="shared" si="33"/>
        <v>1</v>
      </c>
    </row>
    <row r="332" spans="1:18" x14ac:dyDescent="0.4">
      <c r="A332" s="44" t="str">
        <f t="shared" ref="A332:A348" si="38">+B332&amp;C332</f>
        <v>07-0171-1235-9710-2000-0000-0013d2710t1917</v>
      </c>
      <c r="B332" t="s">
        <v>2838</v>
      </c>
      <c r="C332" t="s">
        <v>2839</v>
      </c>
      <c r="E332" t="s">
        <v>1328</v>
      </c>
      <c r="F332" t="s">
        <v>440</v>
      </c>
      <c r="G332" s="13">
        <v>42655</v>
      </c>
      <c r="H332">
        <v>10.335000000000001</v>
      </c>
      <c r="I332" t="s">
        <v>145</v>
      </c>
      <c r="J332" t="s">
        <v>982</v>
      </c>
      <c r="K332" t="s">
        <v>2285</v>
      </c>
      <c r="L332" s="60" t="s">
        <v>149</v>
      </c>
      <c r="M332" s="1" t="str">
        <f t="shared" si="35"/>
        <v>山口市</v>
      </c>
      <c r="N332" s="1" t="str">
        <f t="shared" ref="N332:N347" si="39">VLOOKUP(I332,$W$2:$X$6,2,0)</f>
        <v>低</v>
      </c>
      <c r="O332" s="45">
        <v>42655</v>
      </c>
      <c r="P332" s="16">
        <f t="shared" si="36"/>
        <v>6</v>
      </c>
      <c r="Q332" s="16">
        <f t="shared" ref="Q332:Q347" si="40">COUNTIF(C:C,C332)</f>
        <v>1</v>
      </c>
      <c r="R332">
        <f t="shared" ref="R332:R347" si="41">COUNTIF(B:B,B332)</f>
        <v>1</v>
      </c>
    </row>
    <row r="333" spans="1:18" x14ac:dyDescent="0.4">
      <c r="A333" s="44" t="str">
        <f t="shared" si="38"/>
        <v>07-0171-1235-8710-2000-0000-0012d2710t1817</v>
      </c>
      <c r="B333" t="s">
        <v>2840</v>
      </c>
      <c r="C333" t="s">
        <v>2841</v>
      </c>
      <c r="E333" t="s">
        <v>1329</v>
      </c>
      <c r="F333" t="s">
        <v>441</v>
      </c>
      <c r="G333" s="13">
        <v>42660</v>
      </c>
      <c r="H333">
        <v>12.19</v>
      </c>
      <c r="I333" t="s">
        <v>145</v>
      </c>
      <c r="J333" t="s">
        <v>982</v>
      </c>
      <c r="K333" t="s">
        <v>2285</v>
      </c>
      <c r="L333" s="60" t="s">
        <v>149</v>
      </c>
      <c r="M333" s="1" t="str">
        <f t="shared" si="35"/>
        <v>山口市</v>
      </c>
      <c r="N333" s="1" t="str">
        <f t="shared" si="39"/>
        <v>低</v>
      </c>
      <c r="O333" s="45">
        <v>42660</v>
      </c>
      <c r="P333" s="16">
        <f t="shared" si="36"/>
        <v>6</v>
      </c>
      <c r="Q333" s="16">
        <f t="shared" si="40"/>
        <v>1</v>
      </c>
      <c r="R333">
        <f t="shared" si="41"/>
        <v>1</v>
      </c>
    </row>
    <row r="334" spans="1:18" x14ac:dyDescent="0.4">
      <c r="A334" s="44" t="str">
        <f t="shared" si="38"/>
        <v>07-0171-1230-9310-2000-0000-0016d2710n1913</v>
      </c>
      <c r="B334" t="s">
        <v>2842</v>
      </c>
      <c r="C334" t="s">
        <v>2843</v>
      </c>
      <c r="E334" t="s">
        <v>1330</v>
      </c>
      <c r="F334" t="s">
        <v>441</v>
      </c>
      <c r="G334" s="13">
        <v>42635</v>
      </c>
      <c r="H334">
        <v>27.295000000000002</v>
      </c>
      <c r="I334" t="s">
        <v>145</v>
      </c>
      <c r="J334" t="s">
        <v>982</v>
      </c>
      <c r="K334" t="s">
        <v>2285</v>
      </c>
      <c r="L334" s="60" t="s">
        <v>149</v>
      </c>
      <c r="M334" s="1" t="str">
        <f t="shared" si="35"/>
        <v>山口市</v>
      </c>
      <c r="N334" s="1" t="str">
        <f t="shared" si="39"/>
        <v>低</v>
      </c>
      <c r="O334" s="45">
        <v>42635</v>
      </c>
      <c r="P334" s="16">
        <f t="shared" si="36"/>
        <v>6</v>
      </c>
      <c r="Q334" s="16">
        <f t="shared" si="40"/>
        <v>1</v>
      </c>
      <c r="R334">
        <f t="shared" si="41"/>
        <v>1</v>
      </c>
    </row>
    <row r="335" spans="1:18" x14ac:dyDescent="0.4">
      <c r="A335" s="44" t="str">
        <f t="shared" si="38"/>
        <v>07-0178-8617-2310-2000-0000-0016</v>
      </c>
      <c r="B335" t="s">
        <v>2844</v>
      </c>
      <c r="C335" s="76"/>
      <c r="D335" s="83" t="s">
        <v>4466</v>
      </c>
      <c r="E335" t="s">
        <v>1331</v>
      </c>
      <c r="F335" t="s">
        <v>344</v>
      </c>
      <c r="G335" s="13">
        <v>42669</v>
      </c>
      <c r="H335">
        <v>20.405000000000001</v>
      </c>
      <c r="I335" t="s">
        <v>145</v>
      </c>
      <c r="J335" t="s">
        <v>982</v>
      </c>
      <c r="K335" t="s">
        <v>2285</v>
      </c>
      <c r="L335" s="60" t="s">
        <v>149</v>
      </c>
      <c r="M335" s="1" t="str">
        <f t="shared" si="35"/>
        <v>山口市</v>
      </c>
      <c r="N335" s="1" t="str">
        <f t="shared" si="39"/>
        <v>低</v>
      </c>
      <c r="O335" s="45">
        <v>42669</v>
      </c>
      <c r="P335" s="16">
        <f t="shared" si="36"/>
        <v>6</v>
      </c>
      <c r="Q335" s="16">
        <f t="shared" si="40"/>
        <v>0</v>
      </c>
      <c r="R335">
        <f t="shared" si="41"/>
        <v>1</v>
      </c>
    </row>
    <row r="336" spans="1:18" x14ac:dyDescent="0.4">
      <c r="A336" s="44" t="str">
        <f t="shared" si="38"/>
        <v>07-0130-5033-2330-2000-0000-0011d0350r0213</v>
      </c>
      <c r="B336" s="71" t="s">
        <v>2845</v>
      </c>
      <c r="C336" t="s">
        <v>2846</v>
      </c>
      <c r="D336" s="83" t="s">
        <v>4466</v>
      </c>
      <c r="E336" t="s">
        <v>1332</v>
      </c>
      <c r="F336" t="s">
        <v>442</v>
      </c>
      <c r="G336" s="13">
        <v>43075</v>
      </c>
      <c r="H336">
        <v>59.36</v>
      </c>
      <c r="I336" t="s">
        <v>145</v>
      </c>
      <c r="J336" t="s">
        <v>980</v>
      </c>
      <c r="K336" t="s">
        <v>2285</v>
      </c>
      <c r="L336" s="60" t="s">
        <v>149</v>
      </c>
      <c r="M336" s="1" t="str">
        <f t="shared" si="35"/>
        <v>岡山市</v>
      </c>
      <c r="N336" s="1" t="str">
        <f t="shared" si="39"/>
        <v>低</v>
      </c>
      <c r="O336" s="45">
        <v>43075</v>
      </c>
      <c r="P336" s="16">
        <f t="shared" si="36"/>
        <v>5</v>
      </c>
      <c r="Q336" s="16">
        <f t="shared" si="40"/>
        <v>1</v>
      </c>
      <c r="R336" s="16">
        <f t="shared" si="41"/>
        <v>1</v>
      </c>
    </row>
    <row r="337" spans="1:18" x14ac:dyDescent="0.4">
      <c r="A337" s="44" t="str">
        <f t="shared" si="38"/>
        <v>07-0130-5032-4810-2000-0000-0019d0350q0418</v>
      </c>
      <c r="B337" s="71" t="s">
        <v>2847</v>
      </c>
      <c r="C337" t="s">
        <v>2848</v>
      </c>
      <c r="D337" s="83" t="s">
        <v>4466</v>
      </c>
      <c r="E337" t="s">
        <v>1333</v>
      </c>
      <c r="F337" t="s">
        <v>413</v>
      </c>
      <c r="G337" s="13">
        <v>43075</v>
      </c>
      <c r="H337">
        <v>59.36</v>
      </c>
      <c r="I337" t="s">
        <v>145</v>
      </c>
      <c r="J337" t="s">
        <v>980</v>
      </c>
      <c r="K337" t="s">
        <v>2285</v>
      </c>
      <c r="L337" s="60" t="s">
        <v>149</v>
      </c>
      <c r="M337" s="1" t="str">
        <f t="shared" si="35"/>
        <v>岡山市</v>
      </c>
      <c r="N337" s="1" t="str">
        <f t="shared" si="39"/>
        <v>低</v>
      </c>
      <c r="O337" s="45">
        <v>43075</v>
      </c>
      <c r="P337" s="16">
        <f t="shared" si="36"/>
        <v>5</v>
      </c>
      <c r="Q337" s="16">
        <f t="shared" si="40"/>
        <v>1</v>
      </c>
      <c r="R337" s="16">
        <f t="shared" si="41"/>
        <v>1</v>
      </c>
    </row>
    <row r="338" spans="1:18" x14ac:dyDescent="0.4">
      <c r="A338" s="44" t="str">
        <f t="shared" si="38"/>
        <v>07-0140-9344-3010-2000-0000-0015e3490s0310</v>
      </c>
      <c r="B338" t="s">
        <v>2849</v>
      </c>
      <c r="C338" t="s">
        <v>2850</v>
      </c>
      <c r="E338" t="s">
        <v>1334</v>
      </c>
      <c r="F338" t="s">
        <v>443</v>
      </c>
      <c r="G338" s="13">
        <v>42692</v>
      </c>
      <c r="H338">
        <v>12.72</v>
      </c>
      <c r="I338" t="s">
        <v>145</v>
      </c>
      <c r="J338" t="s">
        <v>980</v>
      </c>
      <c r="K338" t="s">
        <v>2285</v>
      </c>
      <c r="L338" s="60" t="s">
        <v>149</v>
      </c>
      <c r="M338" s="1" t="str">
        <f t="shared" si="35"/>
        <v>岡山市</v>
      </c>
      <c r="N338" s="1" t="str">
        <f t="shared" si="39"/>
        <v>低</v>
      </c>
      <c r="O338" s="45">
        <v>42692</v>
      </c>
      <c r="P338" s="16">
        <f t="shared" si="36"/>
        <v>6</v>
      </c>
      <c r="Q338" s="16">
        <f t="shared" si="40"/>
        <v>1</v>
      </c>
      <c r="R338">
        <f t="shared" si="41"/>
        <v>1</v>
      </c>
    </row>
    <row r="339" spans="1:18" x14ac:dyDescent="0.4">
      <c r="A339" s="44" t="str">
        <f t="shared" si="38"/>
        <v>07-0140-9402-4110-2000-0000-0018a4490q0411</v>
      </c>
      <c r="B339" t="s">
        <v>2851</v>
      </c>
      <c r="C339" t="s">
        <v>2852</v>
      </c>
      <c r="E339" t="s">
        <v>1335</v>
      </c>
      <c r="F339" t="s">
        <v>443</v>
      </c>
      <c r="G339" s="13">
        <v>42703</v>
      </c>
      <c r="H339">
        <v>16.96</v>
      </c>
      <c r="I339" t="s">
        <v>145</v>
      </c>
      <c r="J339" t="s">
        <v>980</v>
      </c>
      <c r="K339" t="s">
        <v>2285</v>
      </c>
      <c r="L339" s="60" t="s">
        <v>149</v>
      </c>
      <c r="M339" s="1" t="str">
        <f t="shared" si="35"/>
        <v>岡山市</v>
      </c>
      <c r="N339" s="1" t="str">
        <f t="shared" si="39"/>
        <v>低</v>
      </c>
      <c r="O339" s="45">
        <v>42703</v>
      </c>
      <c r="P339" s="16">
        <f t="shared" si="36"/>
        <v>6</v>
      </c>
      <c r="Q339" s="16">
        <f t="shared" si="40"/>
        <v>1</v>
      </c>
      <c r="R339">
        <f t="shared" si="41"/>
        <v>1</v>
      </c>
    </row>
    <row r="340" spans="1:18" x14ac:dyDescent="0.4">
      <c r="A340" s="44" t="str">
        <f t="shared" si="38"/>
        <v/>
      </c>
      <c r="B340" s="76"/>
      <c r="C340" s="76"/>
      <c r="E340" t="s">
        <v>1336</v>
      </c>
      <c r="F340" t="s">
        <v>443</v>
      </c>
      <c r="G340" s="13">
        <v>42692</v>
      </c>
      <c r="H340">
        <v>6.36</v>
      </c>
      <c r="I340" t="s">
        <v>145</v>
      </c>
      <c r="J340" t="s">
        <v>980</v>
      </c>
      <c r="K340" s="76"/>
      <c r="L340" s="60" t="s">
        <v>969</v>
      </c>
      <c r="M340" s="1" t="str">
        <f t="shared" si="35"/>
        <v>岡山市</v>
      </c>
      <c r="N340" s="1" t="str">
        <f t="shared" si="39"/>
        <v>低</v>
      </c>
      <c r="O340" s="45">
        <v>42692</v>
      </c>
      <c r="P340" s="16">
        <f t="shared" si="36"/>
        <v>6</v>
      </c>
      <c r="Q340" s="16">
        <f t="shared" si="40"/>
        <v>0</v>
      </c>
      <c r="R340">
        <f t="shared" si="41"/>
        <v>0</v>
      </c>
    </row>
    <row r="341" spans="1:18" x14ac:dyDescent="0.4">
      <c r="A341" s="44" t="str">
        <f t="shared" si="38"/>
        <v>07-0141-0012-6210-2000-0000-0014b0400q1612</v>
      </c>
      <c r="B341" t="s">
        <v>2853</v>
      </c>
      <c r="C341" t="s">
        <v>2854</v>
      </c>
      <c r="E341" t="s">
        <v>1337</v>
      </c>
      <c r="F341" t="s">
        <v>240</v>
      </c>
      <c r="G341" s="13">
        <v>42815</v>
      </c>
      <c r="H341">
        <v>59.36</v>
      </c>
      <c r="I341" t="s">
        <v>145</v>
      </c>
      <c r="J341" t="s">
        <v>980</v>
      </c>
      <c r="K341" t="s">
        <v>2285</v>
      </c>
      <c r="L341" s="60" t="s">
        <v>149</v>
      </c>
      <c r="M341" s="1" t="str">
        <f t="shared" si="35"/>
        <v>岡山市</v>
      </c>
      <c r="N341" s="1" t="str">
        <f t="shared" si="39"/>
        <v>低</v>
      </c>
      <c r="O341" s="45">
        <v>42815</v>
      </c>
      <c r="P341" s="16">
        <f t="shared" si="36"/>
        <v>6</v>
      </c>
      <c r="Q341" s="16">
        <f t="shared" si="40"/>
        <v>1</v>
      </c>
      <c r="R341">
        <f t="shared" si="41"/>
        <v>1</v>
      </c>
    </row>
    <row r="342" spans="1:18" x14ac:dyDescent="0.4">
      <c r="A342" s="44" t="str">
        <f t="shared" si="38"/>
        <v>07-0150-6870-9510-2000-0000-0016h8560n0915</v>
      </c>
      <c r="B342" s="71" t="s">
        <v>2855</v>
      </c>
      <c r="C342" t="s">
        <v>2856</v>
      </c>
      <c r="E342" t="s">
        <v>1338</v>
      </c>
      <c r="F342" t="s">
        <v>444</v>
      </c>
      <c r="G342" s="13">
        <v>42685</v>
      </c>
      <c r="H342">
        <v>38.159999999999997</v>
      </c>
      <c r="I342" t="s">
        <v>145</v>
      </c>
      <c r="J342" t="s">
        <v>978</v>
      </c>
      <c r="K342" t="s">
        <v>2285</v>
      </c>
      <c r="L342" s="60" t="s">
        <v>149</v>
      </c>
      <c r="M342" s="1" t="str">
        <f t="shared" si="35"/>
        <v>広島市</v>
      </c>
      <c r="N342" s="1" t="str">
        <f t="shared" si="39"/>
        <v>低</v>
      </c>
      <c r="O342" s="45">
        <v>42685</v>
      </c>
      <c r="P342" s="16">
        <f t="shared" si="36"/>
        <v>6</v>
      </c>
      <c r="Q342" s="16">
        <f t="shared" si="40"/>
        <v>1</v>
      </c>
      <c r="R342">
        <f t="shared" si="41"/>
        <v>1</v>
      </c>
    </row>
    <row r="343" spans="1:18" x14ac:dyDescent="0.4">
      <c r="A343" s="44" t="str">
        <f t="shared" si="38"/>
        <v>07-0167-7998-5810-2000-0000-0011m9670w7518</v>
      </c>
      <c r="B343" t="s">
        <v>2857</v>
      </c>
      <c r="C343" t="s">
        <v>2858</v>
      </c>
      <c r="E343" t="s">
        <v>1339</v>
      </c>
      <c r="F343" t="s">
        <v>445</v>
      </c>
      <c r="G343" s="13">
        <v>42766</v>
      </c>
      <c r="H343">
        <v>40.81</v>
      </c>
      <c r="I343" t="s">
        <v>145</v>
      </c>
      <c r="J343" t="s">
        <v>978</v>
      </c>
      <c r="K343" t="s">
        <v>2285</v>
      </c>
      <c r="L343" s="60" t="s">
        <v>149</v>
      </c>
      <c r="M343" s="1" t="str">
        <f t="shared" si="35"/>
        <v>広島市</v>
      </c>
      <c r="N343" s="1" t="str">
        <f t="shared" si="39"/>
        <v>低</v>
      </c>
      <c r="O343" s="45">
        <v>42766</v>
      </c>
      <c r="P343" s="16">
        <f t="shared" si="36"/>
        <v>6</v>
      </c>
      <c r="Q343" s="16">
        <f t="shared" si="40"/>
        <v>1</v>
      </c>
      <c r="R343">
        <f t="shared" si="41"/>
        <v>1</v>
      </c>
    </row>
    <row r="344" spans="1:18" x14ac:dyDescent="0.4">
      <c r="A344" s="44" t="str">
        <f t="shared" si="38"/>
        <v>07-0167-8005-5610-2000-0000-0013</v>
      </c>
      <c r="B344" t="s">
        <v>2859</v>
      </c>
      <c r="C344" s="76"/>
      <c r="E344" t="s">
        <v>1340</v>
      </c>
      <c r="F344" t="s">
        <v>446</v>
      </c>
      <c r="G344" s="13">
        <v>42681</v>
      </c>
      <c r="H344">
        <v>21.2</v>
      </c>
      <c r="I344" t="s">
        <v>145</v>
      </c>
      <c r="J344" t="s">
        <v>978</v>
      </c>
      <c r="K344" t="s">
        <v>2285</v>
      </c>
      <c r="L344" s="60" t="s">
        <v>149</v>
      </c>
      <c r="M344" s="1" t="str">
        <f t="shared" si="35"/>
        <v>広島市</v>
      </c>
      <c r="N344" s="1" t="str">
        <f t="shared" si="39"/>
        <v>低</v>
      </c>
      <c r="O344" s="45">
        <v>42681</v>
      </c>
      <c r="P344" s="16">
        <f t="shared" si="36"/>
        <v>6</v>
      </c>
      <c r="Q344" s="16">
        <f t="shared" si="40"/>
        <v>0</v>
      </c>
      <c r="R344">
        <f t="shared" si="41"/>
        <v>1</v>
      </c>
    </row>
    <row r="345" spans="1:18" x14ac:dyDescent="0.4">
      <c r="A345" s="44" t="str">
        <f t="shared" si="38"/>
        <v>07-0167-8000-8410-2000-0000-0015a0680n7814</v>
      </c>
      <c r="B345" s="71" t="s">
        <v>2860</v>
      </c>
      <c r="C345" t="s">
        <v>2861</v>
      </c>
      <c r="E345" t="s">
        <v>1341</v>
      </c>
      <c r="F345" t="s">
        <v>447</v>
      </c>
      <c r="G345" s="13">
        <v>42699</v>
      </c>
      <c r="H345">
        <v>57.24</v>
      </c>
      <c r="I345" t="s">
        <v>145</v>
      </c>
      <c r="J345" t="s">
        <v>978</v>
      </c>
      <c r="K345" t="s">
        <v>2285</v>
      </c>
      <c r="L345" s="60" t="s">
        <v>149</v>
      </c>
      <c r="M345" s="1" t="str">
        <f t="shared" si="35"/>
        <v>広島市</v>
      </c>
      <c r="N345" s="1" t="str">
        <f t="shared" si="39"/>
        <v>低</v>
      </c>
      <c r="O345" s="45">
        <v>42699</v>
      </c>
      <c r="P345" s="16">
        <f t="shared" si="36"/>
        <v>6</v>
      </c>
      <c r="Q345" s="16">
        <f t="shared" si="40"/>
        <v>1</v>
      </c>
      <c r="R345">
        <f t="shared" si="41"/>
        <v>1</v>
      </c>
    </row>
    <row r="346" spans="1:18" x14ac:dyDescent="0.4">
      <c r="A346" s="44" t="str">
        <f t="shared" si="38"/>
        <v>07-0167-8015-2710-2000-0000-0010</v>
      </c>
      <c r="B346" t="s">
        <v>2862</v>
      </c>
      <c r="C346" s="76"/>
      <c r="E346" t="s">
        <v>1342</v>
      </c>
      <c r="F346" t="s">
        <v>284</v>
      </c>
      <c r="G346" s="13">
        <v>42761</v>
      </c>
      <c r="H346">
        <v>7.42</v>
      </c>
      <c r="I346" t="s">
        <v>145</v>
      </c>
      <c r="J346" t="s">
        <v>978</v>
      </c>
      <c r="K346" t="s">
        <v>2285</v>
      </c>
      <c r="L346" s="60" t="s">
        <v>149</v>
      </c>
      <c r="M346" s="1" t="str">
        <f t="shared" si="35"/>
        <v>広島市</v>
      </c>
      <c r="N346" s="1" t="str">
        <f t="shared" si="39"/>
        <v>低</v>
      </c>
      <c r="O346" s="45">
        <v>42761</v>
      </c>
      <c r="P346" s="16">
        <f t="shared" si="36"/>
        <v>6</v>
      </c>
      <c r="Q346" s="16">
        <f t="shared" si="40"/>
        <v>0</v>
      </c>
      <c r="R346">
        <f t="shared" si="41"/>
        <v>1</v>
      </c>
    </row>
    <row r="347" spans="1:18" x14ac:dyDescent="0.4">
      <c r="A347" s="44" t="str">
        <f t="shared" si="38"/>
        <v>07-0141-0008-0510-2000-0000-0014a0400w1015</v>
      </c>
      <c r="B347" t="s">
        <v>2863</v>
      </c>
      <c r="C347" t="s">
        <v>2864</v>
      </c>
      <c r="E347" t="s">
        <v>1343</v>
      </c>
      <c r="F347" t="s">
        <v>448</v>
      </c>
      <c r="G347" s="13">
        <v>42797</v>
      </c>
      <c r="H347">
        <v>38.159999999999997</v>
      </c>
      <c r="I347" t="s">
        <v>145</v>
      </c>
      <c r="J347" t="s">
        <v>993</v>
      </c>
      <c r="K347" t="s">
        <v>2285</v>
      </c>
      <c r="L347" s="60" t="s">
        <v>149</v>
      </c>
      <c r="M347" s="1" t="str">
        <f t="shared" si="35"/>
        <v>岡山市</v>
      </c>
      <c r="N347" s="1" t="str">
        <f t="shared" si="39"/>
        <v>低</v>
      </c>
      <c r="O347" s="45">
        <v>42797</v>
      </c>
      <c r="P347" s="16">
        <f t="shared" si="36"/>
        <v>6</v>
      </c>
      <c r="Q347" s="16">
        <f t="shared" si="40"/>
        <v>1</v>
      </c>
      <c r="R347">
        <f t="shared" si="41"/>
        <v>1</v>
      </c>
    </row>
    <row r="348" spans="1:18" x14ac:dyDescent="0.4">
      <c r="A348" s="44" t="str">
        <f t="shared" si="38"/>
        <v>07-0171-1242-7210-2000-0000-0016e2710q1712</v>
      </c>
      <c r="B348" t="s">
        <v>2865</v>
      </c>
      <c r="C348" t="s">
        <v>2866</v>
      </c>
      <c r="E348" t="s">
        <v>1344</v>
      </c>
      <c r="F348" t="s">
        <v>449</v>
      </c>
      <c r="G348" s="13">
        <v>42698</v>
      </c>
      <c r="H348">
        <v>19.61</v>
      </c>
      <c r="I348" t="s">
        <v>145</v>
      </c>
      <c r="J348" t="s">
        <v>997</v>
      </c>
      <c r="K348" t="s">
        <v>2285</v>
      </c>
      <c r="L348" s="60" t="s">
        <v>149</v>
      </c>
      <c r="M348" s="1" t="str">
        <f t="shared" si="35"/>
        <v>山口市</v>
      </c>
      <c r="N348" s="1" t="str">
        <f t="shared" ref="N348:N411" si="42">VLOOKUP(I348,$W$2:$X$6,2,0)</f>
        <v>低</v>
      </c>
      <c r="O348" s="45">
        <v>42698</v>
      </c>
      <c r="P348" s="16">
        <f t="shared" si="36"/>
        <v>6</v>
      </c>
      <c r="Q348" s="16">
        <f t="shared" ref="Q348:Q411" si="43">COUNTIF(C:C,C348)</f>
        <v>1</v>
      </c>
      <c r="R348">
        <f t="shared" ref="R348:R411" si="44">COUNTIF(B:B,B348)</f>
        <v>1</v>
      </c>
    </row>
    <row r="349" spans="1:18" x14ac:dyDescent="0.4">
      <c r="A349" s="44" t="str">
        <f t="shared" ref="A349:A350" si="45">+B349&amp;C349</f>
        <v>07-0171-1242-7310-2000-0000-0019e2710q1713</v>
      </c>
      <c r="B349" t="s">
        <v>2867</v>
      </c>
      <c r="C349" t="s">
        <v>2868</v>
      </c>
      <c r="E349" t="s">
        <v>1345</v>
      </c>
      <c r="F349" t="s">
        <v>449</v>
      </c>
      <c r="G349" s="13">
        <v>42672</v>
      </c>
      <c r="H349">
        <v>17.489999999999998</v>
      </c>
      <c r="I349" t="s">
        <v>145</v>
      </c>
      <c r="J349" t="s">
        <v>997</v>
      </c>
      <c r="K349" t="s">
        <v>2285</v>
      </c>
      <c r="L349" s="60" t="s">
        <v>149</v>
      </c>
      <c r="M349" s="1" t="str">
        <f t="shared" si="35"/>
        <v>山口市</v>
      </c>
      <c r="N349" s="1" t="str">
        <f t="shared" si="42"/>
        <v>低</v>
      </c>
      <c r="O349" s="45">
        <v>42672</v>
      </c>
      <c r="P349" s="16">
        <f t="shared" si="36"/>
        <v>6</v>
      </c>
      <c r="Q349" s="16">
        <f t="shared" si="43"/>
        <v>1</v>
      </c>
      <c r="R349">
        <f t="shared" si="44"/>
        <v>1</v>
      </c>
    </row>
    <row r="350" spans="1:18" x14ac:dyDescent="0.4">
      <c r="A350" s="44" t="str">
        <f t="shared" si="45"/>
        <v>07-0185-5025-9810-2000-0000-0014c0850t5918</v>
      </c>
      <c r="B350" t="s">
        <v>2869</v>
      </c>
      <c r="C350" t="s">
        <v>2870</v>
      </c>
      <c r="D350" s="83" t="s">
        <v>4466</v>
      </c>
      <c r="E350" t="s">
        <v>1346</v>
      </c>
      <c r="F350" t="s">
        <v>450</v>
      </c>
      <c r="G350" s="13">
        <v>42804</v>
      </c>
      <c r="H350">
        <v>16.829999999999998</v>
      </c>
      <c r="I350" t="s">
        <v>145</v>
      </c>
      <c r="J350" t="s">
        <v>997</v>
      </c>
      <c r="K350" t="s">
        <v>2285</v>
      </c>
      <c r="L350" s="60" t="s">
        <v>149</v>
      </c>
      <c r="M350" s="1" t="str">
        <f t="shared" si="35"/>
        <v>山口市</v>
      </c>
      <c r="N350" s="1" t="str">
        <f t="shared" si="42"/>
        <v>低</v>
      </c>
      <c r="O350" s="45">
        <v>42804</v>
      </c>
      <c r="P350" s="16">
        <f t="shared" si="36"/>
        <v>6</v>
      </c>
      <c r="Q350" s="16">
        <f t="shared" si="43"/>
        <v>1</v>
      </c>
      <c r="R350">
        <f t="shared" si="44"/>
        <v>1</v>
      </c>
    </row>
    <row r="351" spans="1:18" x14ac:dyDescent="0.4">
      <c r="A351" s="44" t="str">
        <f t="shared" si="34"/>
        <v>07-0134-1403-8110-2000-0000-0012a4310r4811</v>
      </c>
      <c r="B351" t="s">
        <v>2871</v>
      </c>
      <c r="C351" t="s">
        <v>2872</v>
      </c>
      <c r="E351" t="s">
        <v>1347</v>
      </c>
      <c r="F351" t="s">
        <v>451</v>
      </c>
      <c r="G351" s="13">
        <v>42783</v>
      </c>
      <c r="H351">
        <v>59.36</v>
      </c>
      <c r="I351" t="s">
        <v>145</v>
      </c>
      <c r="J351" t="s">
        <v>993</v>
      </c>
      <c r="K351" t="s">
        <v>2285</v>
      </c>
      <c r="L351" s="60" t="s">
        <v>149</v>
      </c>
      <c r="M351" s="1" t="str">
        <f t="shared" si="35"/>
        <v>岡山市</v>
      </c>
      <c r="N351" s="1" t="str">
        <f t="shared" si="42"/>
        <v>低</v>
      </c>
      <c r="O351" s="45">
        <v>42783</v>
      </c>
      <c r="P351" s="16">
        <f t="shared" si="36"/>
        <v>6</v>
      </c>
      <c r="Q351" s="16">
        <f t="shared" si="43"/>
        <v>1</v>
      </c>
      <c r="R351">
        <f t="shared" si="44"/>
        <v>1</v>
      </c>
    </row>
    <row r="352" spans="1:18" x14ac:dyDescent="0.4">
      <c r="A352" s="44" t="str">
        <f t="shared" si="34"/>
        <v>07-0134-1401-7010-2000-0000-0010a4310p4710</v>
      </c>
      <c r="B352" t="s">
        <v>2873</v>
      </c>
      <c r="C352" t="s">
        <v>2874</v>
      </c>
      <c r="E352" t="s">
        <v>1348</v>
      </c>
      <c r="F352" t="s">
        <v>451</v>
      </c>
      <c r="G352" s="13">
        <v>42797</v>
      </c>
      <c r="H352">
        <v>59.36</v>
      </c>
      <c r="I352" t="s">
        <v>145</v>
      </c>
      <c r="J352" t="s">
        <v>993</v>
      </c>
      <c r="K352" t="s">
        <v>2285</v>
      </c>
      <c r="L352" s="60" t="s">
        <v>149</v>
      </c>
      <c r="M352" s="1" t="str">
        <f t="shared" si="35"/>
        <v>岡山市</v>
      </c>
      <c r="N352" s="1" t="str">
        <f t="shared" si="42"/>
        <v>低</v>
      </c>
      <c r="O352" s="45">
        <v>42797</v>
      </c>
      <c r="P352" s="16">
        <f t="shared" si="36"/>
        <v>6</v>
      </c>
      <c r="Q352" s="16">
        <f t="shared" si="43"/>
        <v>1</v>
      </c>
      <c r="R352">
        <f t="shared" si="44"/>
        <v>1</v>
      </c>
    </row>
    <row r="353" spans="1:18" x14ac:dyDescent="0.4">
      <c r="A353" s="44" t="str">
        <f t="shared" si="34"/>
        <v>07-0130-5036-7110-2000-0000-0017d0350u0711</v>
      </c>
      <c r="B353" t="s">
        <v>2875</v>
      </c>
      <c r="C353" t="s">
        <v>2876</v>
      </c>
      <c r="D353" s="83" t="s">
        <v>4466</v>
      </c>
      <c r="E353" t="s">
        <v>1349</v>
      </c>
      <c r="F353" t="s">
        <v>452</v>
      </c>
      <c r="G353" s="13">
        <v>42804</v>
      </c>
      <c r="H353">
        <v>59.36</v>
      </c>
      <c r="I353" t="s">
        <v>145</v>
      </c>
      <c r="J353" t="s">
        <v>993</v>
      </c>
      <c r="K353" t="s">
        <v>2285</v>
      </c>
      <c r="L353" s="60" t="s">
        <v>149</v>
      </c>
      <c r="M353" s="1" t="str">
        <f t="shared" si="35"/>
        <v>岡山市</v>
      </c>
      <c r="N353" s="1" t="str">
        <f t="shared" si="42"/>
        <v>低</v>
      </c>
      <c r="O353" s="45">
        <v>42804</v>
      </c>
      <c r="P353" s="16">
        <f t="shared" si="36"/>
        <v>6</v>
      </c>
      <c r="Q353" s="16">
        <f t="shared" si="43"/>
        <v>1</v>
      </c>
      <c r="R353">
        <f t="shared" si="44"/>
        <v>1</v>
      </c>
    </row>
    <row r="354" spans="1:18" x14ac:dyDescent="0.4">
      <c r="A354" s="44" t="str">
        <f t="shared" si="34"/>
        <v>07-0130-5032-6810-2000-0000-0011d0350q0618</v>
      </c>
      <c r="B354" t="s">
        <v>2877</v>
      </c>
      <c r="C354" t="s">
        <v>2878</v>
      </c>
      <c r="D354" s="83" t="s">
        <v>4466</v>
      </c>
      <c r="E354" t="s">
        <v>1350</v>
      </c>
      <c r="F354" t="s">
        <v>413</v>
      </c>
      <c r="G354" s="13">
        <v>42829</v>
      </c>
      <c r="H354">
        <v>59.36</v>
      </c>
      <c r="I354" t="s">
        <v>145</v>
      </c>
      <c r="J354" t="s">
        <v>993</v>
      </c>
      <c r="K354" t="s">
        <v>2285</v>
      </c>
      <c r="L354" s="60" t="s">
        <v>149</v>
      </c>
      <c r="M354" s="1" t="str">
        <f t="shared" si="35"/>
        <v>岡山市</v>
      </c>
      <c r="N354" s="1" t="str">
        <f t="shared" si="42"/>
        <v>低</v>
      </c>
      <c r="O354" s="45">
        <v>42829</v>
      </c>
      <c r="P354" s="16">
        <f t="shared" si="36"/>
        <v>6</v>
      </c>
      <c r="Q354" s="16">
        <f t="shared" si="43"/>
        <v>1</v>
      </c>
      <c r="R354">
        <f t="shared" si="44"/>
        <v>1</v>
      </c>
    </row>
    <row r="355" spans="1:18" x14ac:dyDescent="0.4">
      <c r="A355" s="44" t="str">
        <f t="shared" si="34"/>
        <v>07-0146-0718-1410-2000-0000-0019b7400w6114</v>
      </c>
      <c r="B355" t="s">
        <v>2879</v>
      </c>
      <c r="C355" t="s">
        <v>2880</v>
      </c>
      <c r="D355" s="83" t="s">
        <v>4466</v>
      </c>
      <c r="E355" t="s">
        <v>1351</v>
      </c>
      <c r="F355" t="s">
        <v>453</v>
      </c>
      <c r="G355" s="13">
        <v>42789</v>
      </c>
      <c r="H355">
        <v>59.36</v>
      </c>
      <c r="I355" t="s">
        <v>145</v>
      </c>
      <c r="J355" t="s">
        <v>993</v>
      </c>
      <c r="K355" t="s">
        <v>2285</v>
      </c>
      <c r="L355" s="60" t="s">
        <v>149</v>
      </c>
      <c r="M355" s="1" t="str">
        <f t="shared" si="35"/>
        <v>岡山市</v>
      </c>
      <c r="N355" s="1" t="str">
        <f t="shared" si="42"/>
        <v>低</v>
      </c>
      <c r="O355" s="45">
        <v>42789</v>
      </c>
      <c r="P355" s="16">
        <f t="shared" si="36"/>
        <v>6</v>
      </c>
      <c r="Q355" s="16">
        <f t="shared" si="43"/>
        <v>1</v>
      </c>
      <c r="R355">
        <f t="shared" si="44"/>
        <v>1</v>
      </c>
    </row>
    <row r="356" spans="1:18" x14ac:dyDescent="0.4">
      <c r="A356" s="44" t="str">
        <f t="shared" si="34"/>
        <v>07-0171-1281-8910-2000-0000-0017k2710p1819</v>
      </c>
      <c r="B356" t="s">
        <v>2881</v>
      </c>
      <c r="C356" t="s">
        <v>2882</v>
      </c>
      <c r="E356" t="s">
        <v>1352</v>
      </c>
      <c r="F356" t="s">
        <v>454</v>
      </c>
      <c r="G356" s="13">
        <v>42853</v>
      </c>
      <c r="H356">
        <v>59.36</v>
      </c>
      <c r="I356" t="s">
        <v>145</v>
      </c>
      <c r="J356" t="s">
        <v>982</v>
      </c>
      <c r="K356" t="s">
        <v>2285</v>
      </c>
      <c r="L356" s="60" t="s">
        <v>149</v>
      </c>
      <c r="M356" s="1" t="str">
        <f t="shared" si="35"/>
        <v>山口市</v>
      </c>
      <c r="N356" s="1" t="str">
        <f t="shared" si="42"/>
        <v>低</v>
      </c>
      <c r="O356" s="45">
        <v>42853</v>
      </c>
      <c r="P356" s="16">
        <f t="shared" si="36"/>
        <v>6</v>
      </c>
      <c r="Q356" s="16">
        <f t="shared" si="43"/>
        <v>1</v>
      </c>
      <c r="R356">
        <f t="shared" si="44"/>
        <v>1</v>
      </c>
    </row>
    <row r="357" spans="1:18" x14ac:dyDescent="0.4">
      <c r="A357" s="44" t="str">
        <f t="shared" si="34"/>
        <v>07-0171-1256-9110-2000-0000-0018f2710u1911</v>
      </c>
      <c r="B357" t="s">
        <v>2883</v>
      </c>
      <c r="C357" t="s">
        <v>2884</v>
      </c>
      <c r="E357" t="s">
        <v>1353</v>
      </c>
      <c r="F357" t="s">
        <v>455</v>
      </c>
      <c r="G357" s="13">
        <v>42853</v>
      </c>
      <c r="H357">
        <v>59.36</v>
      </c>
      <c r="I357" t="s">
        <v>145</v>
      </c>
      <c r="J357" t="s">
        <v>982</v>
      </c>
      <c r="K357" t="s">
        <v>2285</v>
      </c>
      <c r="L357" s="60" t="s">
        <v>149</v>
      </c>
      <c r="M357" s="1" t="str">
        <f t="shared" si="35"/>
        <v>山口市</v>
      </c>
      <c r="N357" s="1" t="str">
        <f t="shared" si="42"/>
        <v>低</v>
      </c>
      <c r="O357" s="45">
        <v>42853</v>
      </c>
      <c r="P357" s="16">
        <f t="shared" si="36"/>
        <v>6</v>
      </c>
      <c r="Q357" s="16">
        <f t="shared" si="43"/>
        <v>1</v>
      </c>
      <c r="R357">
        <f t="shared" si="44"/>
        <v>1</v>
      </c>
    </row>
    <row r="358" spans="1:18" x14ac:dyDescent="0.4">
      <c r="A358" s="44" t="str">
        <f t="shared" si="34"/>
        <v>07-0171-1281-9110-2000-0000-0014k2710p1911</v>
      </c>
      <c r="B358" t="s">
        <v>2885</v>
      </c>
      <c r="C358" t="s">
        <v>2886</v>
      </c>
      <c r="E358" t="s">
        <v>1354</v>
      </c>
      <c r="F358" t="s">
        <v>454</v>
      </c>
      <c r="G358" s="13">
        <v>42853</v>
      </c>
      <c r="H358">
        <v>59.36</v>
      </c>
      <c r="I358" t="s">
        <v>145</v>
      </c>
      <c r="J358" t="s">
        <v>982</v>
      </c>
      <c r="K358" t="s">
        <v>2285</v>
      </c>
      <c r="L358" s="60" t="s">
        <v>149</v>
      </c>
      <c r="M358" s="1" t="str">
        <f t="shared" si="35"/>
        <v>山口市</v>
      </c>
      <c r="N358" s="1" t="str">
        <f t="shared" si="42"/>
        <v>低</v>
      </c>
      <c r="O358" s="45">
        <v>42853</v>
      </c>
      <c r="P358" s="16">
        <f t="shared" si="36"/>
        <v>6</v>
      </c>
      <c r="Q358" s="16">
        <f t="shared" si="43"/>
        <v>1</v>
      </c>
      <c r="R358">
        <f t="shared" si="44"/>
        <v>1</v>
      </c>
    </row>
    <row r="359" spans="1:18" x14ac:dyDescent="0.4">
      <c r="A359" s="44" t="str">
        <f t="shared" si="34"/>
        <v>07-0141-0032-1810-2000-0000-0011d0400q1118</v>
      </c>
      <c r="B359" t="s">
        <v>2887</v>
      </c>
      <c r="C359" t="s">
        <v>2888</v>
      </c>
      <c r="E359" t="s">
        <v>1355</v>
      </c>
      <c r="F359" t="s">
        <v>456</v>
      </c>
      <c r="G359" s="13">
        <v>42902</v>
      </c>
      <c r="H359">
        <v>33.39</v>
      </c>
      <c r="I359" t="s">
        <v>145</v>
      </c>
      <c r="J359" t="s">
        <v>980</v>
      </c>
      <c r="K359" t="s">
        <v>2285</v>
      </c>
      <c r="L359" s="60" t="s">
        <v>149</v>
      </c>
      <c r="M359" s="1" t="str">
        <f t="shared" si="35"/>
        <v>岡山市</v>
      </c>
      <c r="N359" s="1" t="str">
        <f t="shared" si="42"/>
        <v>低</v>
      </c>
      <c r="O359" s="45">
        <v>42902</v>
      </c>
      <c r="P359" s="16">
        <f t="shared" si="36"/>
        <v>6</v>
      </c>
      <c r="Q359" s="16">
        <f t="shared" si="43"/>
        <v>1</v>
      </c>
      <c r="R359">
        <f t="shared" si="44"/>
        <v>1</v>
      </c>
    </row>
    <row r="360" spans="1:18" x14ac:dyDescent="0.4">
      <c r="A360" s="44" t="str">
        <f t="shared" si="34"/>
        <v>07-0141-0015-2210-2000-0000-0017b0400t1212</v>
      </c>
      <c r="B360" t="s">
        <v>2889</v>
      </c>
      <c r="C360" t="s">
        <v>2890</v>
      </c>
      <c r="E360" t="s">
        <v>1356</v>
      </c>
      <c r="F360" t="s">
        <v>456</v>
      </c>
      <c r="G360" s="13">
        <v>42815</v>
      </c>
      <c r="H360">
        <v>33.39</v>
      </c>
      <c r="I360" t="s">
        <v>145</v>
      </c>
      <c r="J360" t="s">
        <v>980</v>
      </c>
      <c r="K360" t="s">
        <v>2285</v>
      </c>
      <c r="L360" s="60" t="s">
        <v>149</v>
      </c>
      <c r="M360" s="1" t="str">
        <f t="shared" si="35"/>
        <v>岡山市</v>
      </c>
      <c r="N360" s="1" t="str">
        <f t="shared" si="42"/>
        <v>低</v>
      </c>
      <c r="O360" s="45">
        <v>42815</v>
      </c>
      <c r="P360" s="16">
        <f t="shared" si="36"/>
        <v>6</v>
      </c>
      <c r="Q360" s="16">
        <f t="shared" si="43"/>
        <v>1</v>
      </c>
      <c r="R360">
        <f t="shared" si="44"/>
        <v>1</v>
      </c>
    </row>
    <row r="361" spans="1:18" x14ac:dyDescent="0.4">
      <c r="A361" s="44" t="str">
        <f t="shared" si="34"/>
        <v>07-0140-9929-2910-2000-0000-0012c9490x0219</v>
      </c>
      <c r="B361" s="71" t="s">
        <v>2891</v>
      </c>
      <c r="C361" t="s">
        <v>2892</v>
      </c>
      <c r="D361" s="83" t="s">
        <v>4466</v>
      </c>
      <c r="E361" t="s">
        <v>1357</v>
      </c>
      <c r="F361" t="s">
        <v>457</v>
      </c>
      <c r="G361" s="13">
        <v>42684</v>
      </c>
      <c r="H361">
        <v>57.24</v>
      </c>
      <c r="I361" t="s">
        <v>145</v>
      </c>
      <c r="J361" t="s">
        <v>980</v>
      </c>
      <c r="K361" t="s">
        <v>2285</v>
      </c>
      <c r="L361" s="60" t="s">
        <v>148</v>
      </c>
      <c r="M361" s="1" t="str">
        <f t="shared" si="35"/>
        <v>岡山市</v>
      </c>
      <c r="N361" s="1" t="str">
        <f t="shared" si="42"/>
        <v>低</v>
      </c>
      <c r="O361" s="45">
        <v>42684</v>
      </c>
      <c r="P361" s="16">
        <f t="shared" si="36"/>
        <v>6</v>
      </c>
      <c r="Q361" s="16">
        <f t="shared" si="43"/>
        <v>1</v>
      </c>
      <c r="R361">
        <f t="shared" si="44"/>
        <v>1</v>
      </c>
    </row>
    <row r="362" spans="1:18" x14ac:dyDescent="0.4">
      <c r="A362" s="44" t="str">
        <f t="shared" si="34"/>
        <v>07-0167-8028-3410-2000-0000-0016c0680w7314</v>
      </c>
      <c r="B362" t="s">
        <v>2893</v>
      </c>
      <c r="C362" t="s">
        <v>2894</v>
      </c>
      <c r="E362" t="s">
        <v>1358</v>
      </c>
      <c r="F362" t="s">
        <v>458</v>
      </c>
      <c r="G362" s="13">
        <v>42825</v>
      </c>
      <c r="H362">
        <v>59.36</v>
      </c>
      <c r="I362" t="s">
        <v>145</v>
      </c>
      <c r="J362" t="s">
        <v>978</v>
      </c>
      <c r="K362" t="s">
        <v>2285</v>
      </c>
      <c r="L362" s="60" t="s">
        <v>149</v>
      </c>
      <c r="M362" s="1" t="str">
        <f t="shared" si="35"/>
        <v>広島市</v>
      </c>
      <c r="N362" s="1" t="str">
        <f t="shared" si="42"/>
        <v>低</v>
      </c>
      <c r="O362" s="45">
        <v>42825</v>
      </c>
      <c r="P362" s="16">
        <f t="shared" si="36"/>
        <v>6</v>
      </c>
      <c r="Q362" s="16">
        <f t="shared" si="43"/>
        <v>1</v>
      </c>
      <c r="R362">
        <f t="shared" si="44"/>
        <v>1</v>
      </c>
    </row>
    <row r="363" spans="1:18" x14ac:dyDescent="0.4">
      <c r="A363" s="44" t="str">
        <f t="shared" si="34"/>
        <v>07-0158-9224-4110-2000-0000-0017c2590s8411</v>
      </c>
      <c r="B363" t="s">
        <v>2895</v>
      </c>
      <c r="C363" t="s">
        <v>2896</v>
      </c>
      <c r="E363" t="s">
        <v>1359</v>
      </c>
      <c r="F363" t="s">
        <v>459</v>
      </c>
      <c r="G363" s="13">
        <v>42796</v>
      </c>
      <c r="H363">
        <v>59.36</v>
      </c>
      <c r="I363" t="s">
        <v>145</v>
      </c>
      <c r="J363" t="s">
        <v>978</v>
      </c>
      <c r="K363" t="s">
        <v>2285</v>
      </c>
      <c r="L363" s="60" t="s">
        <v>149</v>
      </c>
      <c r="M363" s="1" t="str">
        <f t="shared" si="35"/>
        <v>広島市</v>
      </c>
      <c r="N363" s="1" t="str">
        <f t="shared" si="42"/>
        <v>低</v>
      </c>
      <c r="O363" s="45">
        <v>42796</v>
      </c>
      <c r="P363" s="16">
        <f t="shared" si="36"/>
        <v>6</v>
      </c>
      <c r="Q363" s="16">
        <f t="shared" si="43"/>
        <v>1</v>
      </c>
      <c r="R363">
        <f t="shared" si="44"/>
        <v>1</v>
      </c>
    </row>
    <row r="364" spans="1:18" x14ac:dyDescent="0.4">
      <c r="A364" s="44" t="str">
        <f t="shared" si="34"/>
        <v/>
      </c>
      <c r="B364" s="76"/>
      <c r="C364" s="76"/>
      <c r="E364" t="s">
        <v>1360</v>
      </c>
      <c r="F364" t="s">
        <v>460</v>
      </c>
      <c r="G364" s="13">
        <v>42801</v>
      </c>
      <c r="H364">
        <v>44.52</v>
      </c>
      <c r="I364" t="s">
        <v>145</v>
      </c>
      <c r="J364" t="s">
        <v>978</v>
      </c>
      <c r="K364" s="76"/>
      <c r="L364" s="60" t="s">
        <v>149</v>
      </c>
      <c r="M364" s="1" t="str">
        <f t="shared" si="35"/>
        <v>広島市</v>
      </c>
      <c r="N364" s="1" t="str">
        <f t="shared" si="42"/>
        <v>低</v>
      </c>
      <c r="O364" s="45">
        <v>42801</v>
      </c>
      <c r="P364" s="16">
        <f t="shared" si="36"/>
        <v>6</v>
      </c>
      <c r="Q364" s="16">
        <f t="shared" si="43"/>
        <v>0</v>
      </c>
      <c r="R364">
        <f t="shared" si="44"/>
        <v>0</v>
      </c>
    </row>
    <row r="365" spans="1:18" x14ac:dyDescent="0.4">
      <c r="A365" s="44" t="str">
        <f t="shared" si="34"/>
        <v>07-0185-5022-2510-2000-0000-0011c0850q5215</v>
      </c>
      <c r="B365" t="s">
        <v>2897</v>
      </c>
      <c r="C365" t="s">
        <v>2898</v>
      </c>
      <c r="E365" t="s">
        <v>1361</v>
      </c>
      <c r="F365" t="s">
        <v>461</v>
      </c>
      <c r="G365" s="13">
        <v>42790</v>
      </c>
      <c r="H365">
        <v>49.29</v>
      </c>
      <c r="I365" t="s">
        <v>145</v>
      </c>
      <c r="J365" t="s">
        <v>982</v>
      </c>
      <c r="K365" t="s">
        <v>2285</v>
      </c>
      <c r="L365" s="60" t="s">
        <v>149</v>
      </c>
      <c r="M365" s="1" t="str">
        <f t="shared" si="35"/>
        <v>山口市</v>
      </c>
      <c r="N365" s="1" t="str">
        <f t="shared" si="42"/>
        <v>低</v>
      </c>
      <c r="O365" s="45">
        <v>42790</v>
      </c>
      <c r="P365" s="16">
        <f t="shared" si="36"/>
        <v>6</v>
      </c>
      <c r="Q365" s="16">
        <f t="shared" si="43"/>
        <v>1</v>
      </c>
      <c r="R365">
        <f t="shared" si="44"/>
        <v>1</v>
      </c>
    </row>
    <row r="366" spans="1:18" x14ac:dyDescent="0.4">
      <c r="A366" s="44" t="str">
        <f t="shared" si="34"/>
        <v>07-0178-8625-9310-2000-0000-0012c6780t8913</v>
      </c>
      <c r="B366" t="s">
        <v>2899</v>
      </c>
      <c r="C366" t="s">
        <v>2900</v>
      </c>
      <c r="E366" t="s">
        <v>1362</v>
      </c>
      <c r="F366" t="s">
        <v>462</v>
      </c>
      <c r="G366" s="13">
        <v>42804</v>
      </c>
      <c r="H366">
        <v>59.36</v>
      </c>
      <c r="I366" t="s">
        <v>145</v>
      </c>
      <c r="J366" t="s">
        <v>982</v>
      </c>
      <c r="K366" t="s">
        <v>2285</v>
      </c>
      <c r="L366" s="60" t="s">
        <v>149</v>
      </c>
      <c r="M366" s="1" t="str">
        <f t="shared" si="35"/>
        <v>山口市</v>
      </c>
      <c r="N366" s="1" t="str">
        <f t="shared" si="42"/>
        <v>低</v>
      </c>
      <c r="O366" s="45">
        <v>42804</v>
      </c>
      <c r="P366" s="16">
        <f t="shared" si="36"/>
        <v>6</v>
      </c>
      <c r="Q366" s="16">
        <f t="shared" si="43"/>
        <v>1</v>
      </c>
      <c r="R366">
        <f t="shared" si="44"/>
        <v>1</v>
      </c>
    </row>
    <row r="367" spans="1:18" x14ac:dyDescent="0.4">
      <c r="A367" s="44" t="str">
        <f t="shared" si="34"/>
        <v>07-0171-1253-9110-2000-0000-0011</v>
      </c>
      <c r="B367" t="s">
        <v>2901</v>
      </c>
      <c r="C367" s="76"/>
      <c r="E367" t="s">
        <v>1363</v>
      </c>
      <c r="F367" t="s">
        <v>463</v>
      </c>
      <c r="G367" s="13">
        <v>42703</v>
      </c>
      <c r="H367">
        <v>10.045</v>
      </c>
      <c r="I367" t="s">
        <v>145</v>
      </c>
      <c r="J367" t="s">
        <v>982</v>
      </c>
      <c r="K367" t="s">
        <v>2285</v>
      </c>
      <c r="L367" s="60" t="s">
        <v>149</v>
      </c>
      <c r="M367" s="1" t="str">
        <f t="shared" si="35"/>
        <v>山口市</v>
      </c>
      <c r="N367" s="1" t="str">
        <f t="shared" si="42"/>
        <v>低</v>
      </c>
      <c r="O367" s="45">
        <v>42703</v>
      </c>
      <c r="P367" s="16">
        <f t="shared" si="36"/>
        <v>6</v>
      </c>
      <c r="Q367" s="16">
        <f t="shared" si="43"/>
        <v>0</v>
      </c>
      <c r="R367">
        <f t="shared" si="44"/>
        <v>1</v>
      </c>
    </row>
    <row r="368" spans="1:18" x14ac:dyDescent="0.4">
      <c r="A368" s="44" t="str">
        <f t="shared" si="34"/>
        <v>07-0134-1399-7810-2000-0000-0014m3310x4718</v>
      </c>
      <c r="B368" t="s">
        <v>2902</v>
      </c>
      <c r="C368" t="s">
        <v>2903</v>
      </c>
      <c r="E368" t="s">
        <v>1364</v>
      </c>
      <c r="F368" t="s">
        <v>464</v>
      </c>
      <c r="G368" s="13">
        <v>42808</v>
      </c>
      <c r="H368">
        <v>55.65</v>
      </c>
      <c r="I368" t="s">
        <v>145</v>
      </c>
      <c r="J368" t="s">
        <v>980</v>
      </c>
      <c r="K368" t="s">
        <v>2285</v>
      </c>
      <c r="L368" s="60" t="s">
        <v>149</v>
      </c>
      <c r="M368" s="1" t="str">
        <f t="shared" si="35"/>
        <v>岡山市</v>
      </c>
      <c r="N368" s="1" t="str">
        <f t="shared" si="42"/>
        <v>低</v>
      </c>
      <c r="O368" s="45">
        <v>42808</v>
      </c>
      <c r="P368" s="16">
        <f t="shared" si="36"/>
        <v>6</v>
      </c>
      <c r="Q368" s="16">
        <f t="shared" si="43"/>
        <v>1</v>
      </c>
      <c r="R368">
        <f t="shared" si="44"/>
        <v>1</v>
      </c>
    </row>
    <row r="369" spans="1:18" x14ac:dyDescent="0.4">
      <c r="A369" s="44" t="str">
        <f t="shared" si="34"/>
        <v>07-0141-0061-6710-2000-0000-0015g0400p1617</v>
      </c>
      <c r="B369" t="s">
        <v>2904</v>
      </c>
      <c r="C369" t="s">
        <v>2905</v>
      </c>
      <c r="E369" t="s">
        <v>1365</v>
      </c>
      <c r="F369" t="s">
        <v>375</v>
      </c>
      <c r="G369" s="13">
        <v>42951</v>
      </c>
      <c r="H369">
        <v>59.36</v>
      </c>
      <c r="I369" t="s">
        <v>145</v>
      </c>
      <c r="J369" t="s">
        <v>980</v>
      </c>
      <c r="K369" t="s">
        <v>2285</v>
      </c>
      <c r="L369" s="60" t="s">
        <v>149</v>
      </c>
      <c r="M369" s="1" t="str">
        <f t="shared" si="35"/>
        <v>岡山市</v>
      </c>
      <c r="N369" s="1" t="str">
        <f t="shared" si="42"/>
        <v>低</v>
      </c>
      <c r="O369" s="45">
        <v>42951</v>
      </c>
      <c r="P369" s="16">
        <f t="shared" si="36"/>
        <v>6</v>
      </c>
      <c r="Q369" s="16">
        <f t="shared" si="43"/>
        <v>1</v>
      </c>
      <c r="R369">
        <f t="shared" si="44"/>
        <v>1</v>
      </c>
    </row>
    <row r="370" spans="1:18" x14ac:dyDescent="0.4">
      <c r="A370" s="44" t="str">
        <f t="shared" si="34"/>
        <v>07-0141-0022-8810-2000-0000-0011c0400q1818</v>
      </c>
      <c r="B370" t="s">
        <v>2906</v>
      </c>
      <c r="C370" t="s">
        <v>2907</v>
      </c>
      <c r="E370" t="s">
        <v>1366</v>
      </c>
      <c r="F370" t="s">
        <v>465</v>
      </c>
      <c r="G370" s="13">
        <v>42795</v>
      </c>
      <c r="H370">
        <v>13.78</v>
      </c>
      <c r="I370" t="s">
        <v>145</v>
      </c>
      <c r="J370" t="s">
        <v>980</v>
      </c>
      <c r="K370" t="s">
        <v>2285</v>
      </c>
      <c r="L370" s="60" t="s">
        <v>149</v>
      </c>
      <c r="M370" s="1" t="str">
        <f t="shared" si="35"/>
        <v>岡山市</v>
      </c>
      <c r="N370" s="1" t="str">
        <f t="shared" si="42"/>
        <v>低</v>
      </c>
      <c r="O370" s="45">
        <v>42795</v>
      </c>
      <c r="P370" s="16">
        <f t="shared" si="36"/>
        <v>6</v>
      </c>
      <c r="Q370" s="16">
        <f t="shared" si="43"/>
        <v>1</v>
      </c>
      <c r="R370">
        <f t="shared" si="44"/>
        <v>1</v>
      </c>
    </row>
    <row r="371" spans="1:18" x14ac:dyDescent="0.4">
      <c r="A371" s="44" t="str">
        <f t="shared" si="34"/>
        <v>07-0141-0022-8710-2000-0000-0018c0400q1817</v>
      </c>
      <c r="B371" t="s">
        <v>2908</v>
      </c>
      <c r="C371" t="s">
        <v>2909</v>
      </c>
      <c r="E371" t="s">
        <v>1367</v>
      </c>
      <c r="F371" t="s">
        <v>465</v>
      </c>
      <c r="G371" s="13">
        <v>42857</v>
      </c>
      <c r="H371">
        <v>10.335000000000001</v>
      </c>
      <c r="I371" t="s">
        <v>145</v>
      </c>
      <c r="J371" t="s">
        <v>980</v>
      </c>
      <c r="K371" t="s">
        <v>2285</v>
      </c>
      <c r="L371" s="60" t="s">
        <v>149</v>
      </c>
      <c r="M371" s="1" t="str">
        <f t="shared" si="35"/>
        <v>岡山市</v>
      </c>
      <c r="N371" s="1" t="str">
        <f t="shared" si="42"/>
        <v>低</v>
      </c>
      <c r="O371" s="45">
        <v>42857</v>
      </c>
      <c r="P371" s="16">
        <f t="shared" si="36"/>
        <v>6</v>
      </c>
      <c r="Q371" s="16">
        <f t="shared" si="43"/>
        <v>1</v>
      </c>
      <c r="R371">
        <f t="shared" si="44"/>
        <v>1</v>
      </c>
    </row>
    <row r="372" spans="1:18" x14ac:dyDescent="0.4">
      <c r="A372" s="44" t="str">
        <f t="shared" si="34"/>
        <v>07-0146-0726-0010-2000-0000-0015c7400u6010</v>
      </c>
      <c r="B372" t="s">
        <v>2910</v>
      </c>
      <c r="C372" t="s">
        <v>2911</v>
      </c>
      <c r="E372" t="s">
        <v>1368</v>
      </c>
      <c r="F372" t="s">
        <v>466</v>
      </c>
      <c r="G372" s="13">
        <v>42789</v>
      </c>
      <c r="H372">
        <v>11.13</v>
      </c>
      <c r="I372" t="s">
        <v>145</v>
      </c>
      <c r="J372" t="s">
        <v>980</v>
      </c>
      <c r="K372" t="s">
        <v>2285</v>
      </c>
      <c r="L372" s="60" t="s">
        <v>149</v>
      </c>
      <c r="M372" s="1" t="str">
        <f t="shared" si="35"/>
        <v>岡山市</v>
      </c>
      <c r="N372" s="1" t="str">
        <f t="shared" si="42"/>
        <v>低</v>
      </c>
      <c r="O372" s="45">
        <v>42789</v>
      </c>
      <c r="P372" s="16">
        <f t="shared" si="36"/>
        <v>6</v>
      </c>
      <c r="Q372" s="16">
        <f t="shared" si="43"/>
        <v>1</v>
      </c>
      <c r="R372">
        <f t="shared" si="44"/>
        <v>1</v>
      </c>
    </row>
    <row r="373" spans="1:18" x14ac:dyDescent="0.4">
      <c r="A373" s="44" t="str">
        <f t="shared" si="34"/>
        <v>07-0141-0033-6410-2000-0000-0013d0400r1614</v>
      </c>
      <c r="B373" t="s">
        <v>2912</v>
      </c>
      <c r="C373" t="s">
        <v>2913</v>
      </c>
      <c r="E373" t="s">
        <v>1369</v>
      </c>
      <c r="F373" t="s">
        <v>467</v>
      </c>
      <c r="G373" s="13">
        <v>42815</v>
      </c>
      <c r="H373">
        <v>50.085000000000001</v>
      </c>
      <c r="I373" t="s">
        <v>145</v>
      </c>
      <c r="J373" t="s">
        <v>980</v>
      </c>
      <c r="K373" t="s">
        <v>2285</v>
      </c>
      <c r="L373" s="60" t="s">
        <v>149</v>
      </c>
      <c r="M373" s="1" t="str">
        <f t="shared" si="35"/>
        <v>岡山市</v>
      </c>
      <c r="N373" s="1" t="str">
        <f t="shared" si="42"/>
        <v>低</v>
      </c>
      <c r="O373" s="45">
        <v>42815</v>
      </c>
      <c r="P373" s="16">
        <f t="shared" si="36"/>
        <v>6</v>
      </c>
      <c r="Q373" s="16">
        <f t="shared" si="43"/>
        <v>1</v>
      </c>
      <c r="R373">
        <f t="shared" si="44"/>
        <v>1</v>
      </c>
    </row>
    <row r="374" spans="1:18" x14ac:dyDescent="0.4">
      <c r="A374" s="44" t="str">
        <f t="shared" si="34"/>
        <v>07-0134-1410-8010-2000-0000-0019b4310n4810</v>
      </c>
      <c r="B374" t="s">
        <v>2914</v>
      </c>
      <c r="C374" t="s">
        <v>2915</v>
      </c>
      <c r="E374" t="s">
        <v>1370</v>
      </c>
      <c r="F374" t="s">
        <v>468</v>
      </c>
      <c r="G374" s="13">
        <v>42794</v>
      </c>
      <c r="H374">
        <v>13.12</v>
      </c>
      <c r="I374" t="s">
        <v>145</v>
      </c>
      <c r="J374" t="s">
        <v>980</v>
      </c>
      <c r="K374" t="s">
        <v>2285</v>
      </c>
      <c r="L374" s="60" t="s">
        <v>149</v>
      </c>
      <c r="M374" s="1" t="str">
        <f t="shared" si="35"/>
        <v>岡山市</v>
      </c>
      <c r="N374" s="1" t="str">
        <f t="shared" si="42"/>
        <v>低</v>
      </c>
      <c r="O374" s="45">
        <v>42794</v>
      </c>
      <c r="P374" s="16">
        <f t="shared" si="36"/>
        <v>6</v>
      </c>
      <c r="Q374" s="16">
        <f t="shared" si="43"/>
        <v>1</v>
      </c>
      <c r="R374">
        <f t="shared" si="44"/>
        <v>1</v>
      </c>
    </row>
    <row r="375" spans="1:18" x14ac:dyDescent="0.4">
      <c r="A375" s="44" t="str">
        <f t="shared" si="34"/>
        <v/>
      </c>
      <c r="B375" s="76"/>
      <c r="C375" s="76"/>
      <c r="E375" t="s">
        <v>1371</v>
      </c>
      <c r="F375" t="s">
        <v>469</v>
      </c>
      <c r="G375" s="13">
        <v>42943</v>
      </c>
      <c r="H375">
        <v>16.96</v>
      </c>
      <c r="I375" t="s">
        <v>145</v>
      </c>
      <c r="J375" t="s">
        <v>980</v>
      </c>
      <c r="K375" t="s">
        <v>2285</v>
      </c>
      <c r="L375" s="60" t="s">
        <v>149</v>
      </c>
      <c r="M375" s="1" t="str">
        <f t="shared" si="35"/>
        <v>岡山市</v>
      </c>
      <c r="N375" s="1" t="str">
        <f t="shared" si="42"/>
        <v>低</v>
      </c>
      <c r="O375" s="45">
        <v>42943</v>
      </c>
      <c r="P375" s="16">
        <f t="shared" si="36"/>
        <v>6</v>
      </c>
      <c r="Q375" s="16">
        <f t="shared" si="43"/>
        <v>0</v>
      </c>
      <c r="R375">
        <f t="shared" si="44"/>
        <v>0</v>
      </c>
    </row>
    <row r="376" spans="1:18" x14ac:dyDescent="0.4">
      <c r="A376" s="44" t="str">
        <f t="shared" si="34"/>
        <v>07-0165-0790-3210-2000-0000-0016m7600n5312</v>
      </c>
      <c r="B376" s="71" t="s">
        <v>2916</v>
      </c>
      <c r="C376" t="s">
        <v>2917</v>
      </c>
      <c r="E376" t="s">
        <v>1372</v>
      </c>
      <c r="F376" t="s">
        <v>2918</v>
      </c>
      <c r="G376" s="13">
        <v>42886</v>
      </c>
      <c r="H376">
        <v>63.6</v>
      </c>
      <c r="I376" t="s">
        <v>145</v>
      </c>
      <c r="J376" t="s">
        <v>978</v>
      </c>
      <c r="K376" t="s">
        <v>2285</v>
      </c>
      <c r="L376" s="60" t="s">
        <v>149</v>
      </c>
      <c r="M376" s="1" t="str">
        <f t="shared" si="35"/>
        <v>広島市</v>
      </c>
      <c r="N376" s="1" t="str">
        <f t="shared" si="42"/>
        <v>低</v>
      </c>
      <c r="O376" s="45">
        <v>42886</v>
      </c>
      <c r="P376" s="16">
        <f t="shared" si="36"/>
        <v>6</v>
      </c>
      <c r="Q376" s="16">
        <f t="shared" si="43"/>
        <v>1</v>
      </c>
      <c r="R376">
        <f t="shared" si="44"/>
        <v>1</v>
      </c>
    </row>
    <row r="377" spans="1:18" x14ac:dyDescent="0.4">
      <c r="A377" s="44" t="str">
        <f t="shared" si="34"/>
        <v>07-0165-0782-3910-2000-0000-0018k7600q5319</v>
      </c>
      <c r="B377" t="s">
        <v>2919</v>
      </c>
      <c r="C377" t="s">
        <v>2920</v>
      </c>
      <c r="E377" t="s">
        <v>1373</v>
      </c>
      <c r="F377" t="s">
        <v>320</v>
      </c>
      <c r="G377" s="13">
        <v>42825</v>
      </c>
      <c r="H377">
        <v>85.86</v>
      </c>
      <c r="I377" t="s">
        <v>145</v>
      </c>
      <c r="J377" t="s">
        <v>978</v>
      </c>
      <c r="K377" t="s">
        <v>2285</v>
      </c>
      <c r="L377" s="60" t="s">
        <v>149</v>
      </c>
      <c r="M377" s="1" t="str">
        <f t="shared" si="35"/>
        <v>広島市</v>
      </c>
      <c r="N377" s="1" t="str">
        <f t="shared" si="42"/>
        <v>低</v>
      </c>
      <c r="O377" s="45">
        <v>42825</v>
      </c>
      <c r="P377" s="16">
        <f t="shared" si="36"/>
        <v>6</v>
      </c>
      <c r="Q377" s="16">
        <f t="shared" si="43"/>
        <v>1</v>
      </c>
      <c r="R377">
        <f t="shared" si="44"/>
        <v>1</v>
      </c>
    </row>
    <row r="378" spans="1:18" x14ac:dyDescent="0.4">
      <c r="A378" s="44" t="str">
        <f t="shared" si="34"/>
        <v>07-0165-0782-4010-2000-0000-0012k7600q5410</v>
      </c>
      <c r="B378" t="s">
        <v>2921</v>
      </c>
      <c r="C378" t="s">
        <v>2922</v>
      </c>
      <c r="E378" t="s">
        <v>1374</v>
      </c>
      <c r="F378" t="s">
        <v>320</v>
      </c>
      <c r="G378" s="13">
        <v>42825</v>
      </c>
      <c r="H378">
        <v>76.319999999999993</v>
      </c>
      <c r="I378" t="s">
        <v>145</v>
      </c>
      <c r="J378" t="s">
        <v>978</v>
      </c>
      <c r="K378" t="s">
        <v>2285</v>
      </c>
      <c r="L378" s="60" t="s">
        <v>149</v>
      </c>
      <c r="M378" s="1" t="str">
        <f t="shared" si="35"/>
        <v>広島市</v>
      </c>
      <c r="N378" s="1" t="str">
        <f t="shared" si="42"/>
        <v>低</v>
      </c>
      <c r="O378" s="45">
        <v>42825</v>
      </c>
      <c r="P378" s="16">
        <f t="shared" si="36"/>
        <v>6</v>
      </c>
      <c r="Q378" s="16">
        <f t="shared" si="43"/>
        <v>1</v>
      </c>
      <c r="R378">
        <f t="shared" si="44"/>
        <v>1</v>
      </c>
    </row>
    <row r="379" spans="1:18" x14ac:dyDescent="0.4">
      <c r="A379" s="44" t="str">
        <f t="shared" si="34"/>
        <v>07-0165-0782-4110-2000-0000-0015k7600q5411</v>
      </c>
      <c r="B379" t="s">
        <v>2923</v>
      </c>
      <c r="C379" t="s">
        <v>2924</v>
      </c>
      <c r="E379" t="s">
        <v>1375</v>
      </c>
      <c r="F379" t="s">
        <v>320</v>
      </c>
      <c r="G379" s="13">
        <v>42825</v>
      </c>
      <c r="H379">
        <v>85.86</v>
      </c>
      <c r="I379" t="s">
        <v>145</v>
      </c>
      <c r="J379" t="s">
        <v>978</v>
      </c>
      <c r="K379" t="s">
        <v>2285</v>
      </c>
      <c r="L379" s="60" t="s">
        <v>149</v>
      </c>
      <c r="M379" s="1" t="str">
        <f t="shared" si="35"/>
        <v>広島市</v>
      </c>
      <c r="N379" s="1" t="str">
        <f t="shared" si="42"/>
        <v>低</v>
      </c>
      <c r="O379" s="45">
        <v>42825</v>
      </c>
      <c r="P379" s="16">
        <f t="shared" si="36"/>
        <v>6</v>
      </c>
      <c r="Q379" s="16">
        <f t="shared" si="43"/>
        <v>1</v>
      </c>
      <c r="R379">
        <f t="shared" si="44"/>
        <v>1</v>
      </c>
    </row>
    <row r="380" spans="1:18" x14ac:dyDescent="0.4">
      <c r="A380" s="44" t="str">
        <f t="shared" si="34"/>
        <v>07-0165-0782-4210-2000-0000-0018k7600q5412</v>
      </c>
      <c r="B380" s="71" t="s">
        <v>2925</v>
      </c>
      <c r="C380" t="s">
        <v>2926</v>
      </c>
      <c r="E380" t="s">
        <v>1376</v>
      </c>
      <c r="F380" t="s">
        <v>320</v>
      </c>
      <c r="G380" s="13">
        <v>42825</v>
      </c>
      <c r="H380">
        <v>59.36</v>
      </c>
      <c r="I380" t="s">
        <v>145</v>
      </c>
      <c r="J380" t="s">
        <v>978</v>
      </c>
      <c r="K380" t="s">
        <v>2285</v>
      </c>
      <c r="L380" s="60" t="s">
        <v>149</v>
      </c>
      <c r="M380" s="1" t="str">
        <f t="shared" si="35"/>
        <v>広島市</v>
      </c>
      <c r="N380" s="1" t="str">
        <f t="shared" si="42"/>
        <v>低</v>
      </c>
      <c r="O380" s="45">
        <v>42825</v>
      </c>
      <c r="P380" s="16">
        <f t="shared" si="36"/>
        <v>6</v>
      </c>
      <c r="Q380" s="16">
        <f t="shared" si="43"/>
        <v>1</v>
      </c>
      <c r="R380">
        <f t="shared" si="44"/>
        <v>1</v>
      </c>
    </row>
    <row r="381" spans="1:18" x14ac:dyDescent="0.4">
      <c r="A381" s="44" t="str">
        <f t="shared" si="34"/>
        <v>07-0165-0782-4410-2000-0000-0014k7600q5414</v>
      </c>
      <c r="B381" s="71" t="s">
        <v>2927</v>
      </c>
      <c r="C381" t="s">
        <v>2928</v>
      </c>
      <c r="E381" t="s">
        <v>1377</v>
      </c>
      <c r="F381" t="s">
        <v>320</v>
      </c>
      <c r="G381" s="13">
        <v>42825</v>
      </c>
      <c r="H381">
        <v>51.94</v>
      </c>
      <c r="I381" t="s">
        <v>145</v>
      </c>
      <c r="J381" t="s">
        <v>978</v>
      </c>
      <c r="K381" t="s">
        <v>2285</v>
      </c>
      <c r="L381" s="60" t="s">
        <v>149</v>
      </c>
      <c r="M381" s="1" t="str">
        <f t="shared" si="35"/>
        <v>広島市</v>
      </c>
      <c r="N381" s="1" t="str">
        <f t="shared" si="42"/>
        <v>低</v>
      </c>
      <c r="O381" s="45">
        <v>42825</v>
      </c>
      <c r="P381" s="16">
        <f t="shared" si="36"/>
        <v>6</v>
      </c>
      <c r="Q381" s="16">
        <f t="shared" si="43"/>
        <v>1</v>
      </c>
      <c r="R381">
        <f t="shared" si="44"/>
        <v>1</v>
      </c>
    </row>
    <row r="382" spans="1:18" x14ac:dyDescent="0.4">
      <c r="A382" s="44" t="str">
        <f t="shared" si="34"/>
        <v>07-0167-8049-6510-2000-0000-0015e0680x7615</v>
      </c>
      <c r="B382" t="s">
        <v>2929</v>
      </c>
      <c r="C382" t="s">
        <v>2930</v>
      </c>
      <c r="E382" t="s">
        <v>1378</v>
      </c>
      <c r="F382" s="87" t="s">
        <v>2931</v>
      </c>
      <c r="G382" s="13">
        <v>42814</v>
      </c>
      <c r="H382">
        <v>18.55</v>
      </c>
      <c r="I382" t="s">
        <v>145</v>
      </c>
      <c r="J382" t="s">
        <v>978</v>
      </c>
      <c r="K382" t="s">
        <v>2285</v>
      </c>
      <c r="L382" s="60" t="s">
        <v>149</v>
      </c>
      <c r="M382" s="1" t="str">
        <f t="shared" si="35"/>
        <v>広島市</v>
      </c>
      <c r="N382" s="1" t="str">
        <f t="shared" si="42"/>
        <v>低</v>
      </c>
      <c r="O382" s="45">
        <v>42814</v>
      </c>
      <c r="P382" s="16">
        <f t="shared" si="36"/>
        <v>6</v>
      </c>
      <c r="Q382" s="16">
        <f t="shared" si="43"/>
        <v>1</v>
      </c>
      <c r="R382">
        <f t="shared" si="44"/>
        <v>1</v>
      </c>
    </row>
    <row r="383" spans="1:18" x14ac:dyDescent="0.4">
      <c r="A383" s="44" t="str">
        <f t="shared" si="34"/>
        <v>07-0158-9236-8810-2000-0000-0017d2590u8818</v>
      </c>
      <c r="B383" t="s">
        <v>2932</v>
      </c>
      <c r="C383" t="s">
        <v>2933</v>
      </c>
      <c r="E383" t="s">
        <v>1379</v>
      </c>
      <c r="F383" t="s">
        <v>470</v>
      </c>
      <c r="G383" s="13">
        <v>42893</v>
      </c>
      <c r="H383">
        <v>59.36</v>
      </c>
      <c r="I383" t="s">
        <v>145</v>
      </c>
      <c r="J383" t="s">
        <v>978</v>
      </c>
      <c r="K383" t="s">
        <v>2285</v>
      </c>
      <c r="L383" s="60" t="s">
        <v>149</v>
      </c>
      <c r="M383" s="1" t="str">
        <f t="shared" si="35"/>
        <v>広島市</v>
      </c>
      <c r="N383" s="1" t="str">
        <f t="shared" si="42"/>
        <v>低</v>
      </c>
      <c r="O383" s="45">
        <v>42893</v>
      </c>
      <c r="P383" s="16">
        <f t="shared" si="36"/>
        <v>6</v>
      </c>
      <c r="Q383" s="16">
        <f t="shared" si="43"/>
        <v>1</v>
      </c>
      <c r="R383">
        <f t="shared" si="44"/>
        <v>1</v>
      </c>
    </row>
    <row r="384" spans="1:18" x14ac:dyDescent="0.4">
      <c r="A384" s="44" t="str">
        <f t="shared" si="34"/>
        <v>07-0167-8023-0010-2000-0000-0016c0680r7010</v>
      </c>
      <c r="B384" t="s">
        <v>2934</v>
      </c>
      <c r="C384" t="s">
        <v>2935</v>
      </c>
      <c r="E384" t="s">
        <v>1380</v>
      </c>
      <c r="F384" t="s">
        <v>386</v>
      </c>
      <c r="G384" s="13">
        <v>42823</v>
      </c>
      <c r="H384">
        <v>66.78</v>
      </c>
      <c r="I384" t="s">
        <v>145</v>
      </c>
      <c r="J384" t="s">
        <v>978</v>
      </c>
      <c r="K384" t="s">
        <v>2285</v>
      </c>
      <c r="L384" s="60" t="s">
        <v>149</v>
      </c>
      <c r="M384" s="1" t="str">
        <f t="shared" si="35"/>
        <v>広島市</v>
      </c>
      <c r="N384" s="1" t="str">
        <f t="shared" si="42"/>
        <v>低</v>
      </c>
      <c r="O384" s="45">
        <v>42823</v>
      </c>
      <c r="P384" s="16">
        <f t="shared" si="36"/>
        <v>6</v>
      </c>
      <c r="Q384" s="16">
        <f t="shared" si="43"/>
        <v>1</v>
      </c>
      <c r="R384">
        <f t="shared" si="44"/>
        <v>1</v>
      </c>
    </row>
    <row r="385" spans="1:18" x14ac:dyDescent="0.4">
      <c r="A385" s="44" t="str">
        <f t="shared" si="34"/>
        <v>07-0167-8046-9010-2000-0000-0016</v>
      </c>
      <c r="B385" t="s">
        <v>2936</v>
      </c>
      <c r="C385" s="76"/>
      <c r="E385" t="s">
        <v>1381</v>
      </c>
      <c r="F385" t="s">
        <v>471</v>
      </c>
      <c r="G385" s="13">
        <v>43005</v>
      </c>
      <c r="H385">
        <v>87.48</v>
      </c>
      <c r="I385" t="s">
        <v>145</v>
      </c>
      <c r="J385" t="s">
        <v>978</v>
      </c>
      <c r="K385" t="s">
        <v>2285</v>
      </c>
      <c r="L385" s="60" t="s">
        <v>149</v>
      </c>
      <c r="M385" s="1" t="str">
        <f t="shared" si="35"/>
        <v>広島市</v>
      </c>
      <c r="N385" s="1" t="str">
        <f t="shared" si="42"/>
        <v>低</v>
      </c>
      <c r="O385" s="45">
        <v>43005</v>
      </c>
      <c r="P385" s="16">
        <f t="shared" si="36"/>
        <v>5</v>
      </c>
      <c r="Q385" s="16">
        <f t="shared" si="43"/>
        <v>0</v>
      </c>
      <c r="R385">
        <f t="shared" si="44"/>
        <v>1</v>
      </c>
    </row>
    <row r="386" spans="1:18" x14ac:dyDescent="0.4">
      <c r="A386" s="44" t="str">
        <f t="shared" si="34"/>
        <v>07-0167-8046-8910-2000-0000-0012</v>
      </c>
      <c r="B386" t="s">
        <v>2937</v>
      </c>
      <c r="C386" s="76"/>
      <c r="E386" t="s">
        <v>1382</v>
      </c>
      <c r="F386" t="s">
        <v>414</v>
      </c>
      <c r="G386" s="13">
        <v>43005</v>
      </c>
      <c r="H386">
        <v>81.540000000000006</v>
      </c>
      <c r="I386" t="s">
        <v>145</v>
      </c>
      <c r="J386" t="s">
        <v>978</v>
      </c>
      <c r="K386" t="s">
        <v>2285</v>
      </c>
      <c r="L386" s="60" t="s">
        <v>149</v>
      </c>
      <c r="M386" s="1" t="str">
        <f t="shared" si="35"/>
        <v>広島市</v>
      </c>
      <c r="N386" s="1" t="str">
        <f t="shared" si="42"/>
        <v>低</v>
      </c>
      <c r="O386" s="45">
        <v>43005</v>
      </c>
      <c r="P386" s="16">
        <f t="shared" si="36"/>
        <v>5</v>
      </c>
      <c r="Q386" s="16">
        <f t="shared" si="43"/>
        <v>0</v>
      </c>
      <c r="R386">
        <f t="shared" si="44"/>
        <v>1</v>
      </c>
    </row>
    <row r="387" spans="1:18" x14ac:dyDescent="0.4">
      <c r="A387" s="44" t="str">
        <f t="shared" si="34"/>
        <v>07-0140-9929-9110-2000-0000-0015c9490x0911</v>
      </c>
      <c r="B387" t="s">
        <v>2938</v>
      </c>
      <c r="C387" t="s">
        <v>2939</v>
      </c>
      <c r="D387" s="83" t="s">
        <v>4466</v>
      </c>
      <c r="E387" t="s">
        <v>1383</v>
      </c>
      <c r="F387" t="s">
        <v>472</v>
      </c>
      <c r="G387" s="13">
        <v>42727</v>
      </c>
      <c r="H387">
        <v>57.24</v>
      </c>
      <c r="I387" t="s">
        <v>145</v>
      </c>
      <c r="J387" t="s">
        <v>980</v>
      </c>
      <c r="K387" t="s">
        <v>2285</v>
      </c>
      <c r="L387" s="60" t="s">
        <v>148</v>
      </c>
      <c r="M387" s="1" t="str">
        <f t="shared" si="35"/>
        <v>岡山市</v>
      </c>
      <c r="N387" s="1" t="str">
        <f t="shared" si="42"/>
        <v>低</v>
      </c>
      <c r="O387" s="45">
        <v>42727</v>
      </c>
      <c r="P387" s="16">
        <f t="shared" si="36"/>
        <v>6</v>
      </c>
      <c r="Q387" s="16">
        <f t="shared" si="43"/>
        <v>1</v>
      </c>
      <c r="R387">
        <f t="shared" si="44"/>
        <v>1</v>
      </c>
    </row>
    <row r="388" spans="1:18" x14ac:dyDescent="0.4">
      <c r="A388" s="44" t="str">
        <f t="shared" ref="A388:A451" si="46">+B388&amp;C388</f>
        <v>07-0167-8028-3710-2000-0000-0015c0680w7317</v>
      </c>
      <c r="B388" t="s">
        <v>2940</v>
      </c>
      <c r="C388" t="s">
        <v>2941</v>
      </c>
      <c r="E388" t="s">
        <v>1384</v>
      </c>
      <c r="F388" t="s">
        <v>473</v>
      </c>
      <c r="G388" s="13">
        <v>43004</v>
      </c>
      <c r="H388">
        <v>51.84</v>
      </c>
      <c r="I388" t="s">
        <v>145</v>
      </c>
      <c r="J388" t="s">
        <v>978</v>
      </c>
      <c r="K388" t="s">
        <v>2285</v>
      </c>
      <c r="L388" s="60" t="s">
        <v>149</v>
      </c>
      <c r="M388" s="1" t="str">
        <f t="shared" ref="M388:M451" si="47">+VLOOKUP(J388,$T$2:$U$11,2,0)</f>
        <v>広島市</v>
      </c>
      <c r="N388" s="1" t="str">
        <f t="shared" si="42"/>
        <v>低</v>
      </c>
      <c r="O388" s="45">
        <v>43004</v>
      </c>
      <c r="P388" s="16">
        <f t="shared" ref="P388:P451" si="48">DATEDIF(O388,$B$1,"Y")</f>
        <v>5</v>
      </c>
      <c r="Q388" s="16">
        <f t="shared" si="43"/>
        <v>1</v>
      </c>
      <c r="R388">
        <f t="shared" si="44"/>
        <v>1</v>
      </c>
    </row>
    <row r="389" spans="1:18" x14ac:dyDescent="0.4">
      <c r="A389" s="44" t="str">
        <f t="shared" si="46"/>
        <v>07-0167-8038-7410-2000-0000-0017d0680w7714</v>
      </c>
      <c r="B389" s="72" t="s">
        <v>2942</v>
      </c>
      <c r="C389" s="72" t="s">
        <v>2943</v>
      </c>
      <c r="D389" s="85" t="s">
        <v>4466</v>
      </c>
      <c r="E389" t="s">
        <v>1385</v>
      </c>
      <c r="F389" t="s">
        <v>385</v>
      </c>
      <c r="G389" s="13">
        <v>42823</v>
      </c>
      <c r="H389">
        <v>85.86</v>
      </c>
      <c r="I389" t="s">
        <v>145</v>
      </c>
      <c r="J389" t="s">
        <v>978</v>
      </c>
      <c r="K389" t="s">
        <v>2285</v>
      </c>
      <c r="L389" s="60" t="s">
        <v>149</v>
      </c>
      <c r="M389" s="1" t="str">
        <f t="shared" si="47"/>
        <v>広島市</v>
      </c>
      <c r="N389" s="1" t="str">
        <f t="shared" si="42"/>
        <v>低</v>
      </c>
      <c r="O389" s="45">
        <v>42823</v>
      </c>
      <c r="P389" s="16">
        <f t="shared" si="48"/>
        <v>6</v>
      </c>
      <c r="Q389" s="16">
        <f t="shared" si="43"/>
        <v>1</v>
      </c>
      <c r="R389">
        <f t="shared" si="44"/>
        <v>1</v>
      </c>
    </row>
    <row r="390" spans="1:18" x14ac:dyDescent="0.4">
      <c r="A390" s="44" t="str">
        <f t="shared" si="46"/>
        <v>07-0162-3131-2010-2000-0000-0012d1630p2210</v>
      </c>
      <c r="B390" t="s">
        <v>2944</v>
      </c>
      <c r="C390" t="s">
        <v>2945</v>
      </c>
      <c r="D390" s="83" t="s">
        <v>4466</v>
      </c>
      <c r="E390" t="s">
        <v>1386</v>
      </c>
      <c r="F390" t="s">
        <v>474</v>
      </c>
      <c r="G390" s="13">
        <v>42801</v>
      </c>
      <c r="H390">
        <v>85.86</v>
      </c>
      <c r="I390" t="s">
        <v>145</v>
      </c>
      <c r="J390" t="s">
        <v>978</v>
      </c>
      <c r="K390" t="s">
        <v>2285</v>
      </c>
      <c r="L390" s="60" t="s">
        <v>149</v>
      </c>
      <c r="M390" s="1" t="str">
        <f t="shared" si="47"/>
        <v>広島市</v>
      </c>
      <c r="N390" s="1" t="str">
        <f t="shared" si="42"/>
        <v>低</v>
      </c>
      <c r="O390" s="45">
        <v>42801</v>
      </c>
      <c r="P390" s="16">
        <f t="shared" si="48"/>
        <v>6</v>
      </c>
      <c r="Q390" s="16">
        <f t="shared" si="43"/>
        <v>1</v>
      </c>
      <c r="R390">
        <f t="shared" si="44"/>
        <v>1</v>
      </c>
    </row>
    <row r="391" spans="1:18" x14ac:dyDescent="0.4">
      <c r="A391" s="44" t="str">
        <f t="shared" si="46"/>
        <v>07-0167-8027-9410-2000-0000-0013c0680v7914</v>
      </c>
      <c r="B391" s="71" t="s">
        <v>2946</v>
      </c>
      <c r="C391" t="s">
        <v>2947</v>
      </c>
      <c r="D391" s="83" t="s">
        <v>4466</v>
      </c>
      <c r="E391" t="s">
        <v>1387</v>
      </c>
      <c r="F391" t="s">
        <v>475</v>
      </c>
      <c r="G391" s="13">
        <v>42766</v>
      </c>
      <c r="H391">
        <v>28.62</v>
      </c>
      <c r="I391" t="s">
        <v>145</v>
      </c>
      <c r="J391" t="s">
        <v>978</v>
      </c>
      <c r="K391" t="s">
        <v>2285</v>
      </c>
      <c r="L391" s="60" t="s">
        <v>149</v>
      </c>
      <c r="M391" s="1" t="str">
        <f t="shared" si="47"/>
        <v>広島市</v>
      </c>
      <c r="N391" s="1" t="str">
        <f t="shared" si="42"/>
        <v>低</v>
      </c>
      <c r="O391" s="45">
        <v>42766</v>
      </c>
      <c r="P391" s="16">
        <f t="shared" si="48"/>
        <v>6</v>
      </c>
      <c r="Q391" s="16">
        <f t="shared" si="43"/>
        <v>1</v>
      </c>
      <c r="R391">
        <f t="shared" si="44"/>
        <v>1</v>
      </c>
    </row>
    <row r="392" spans="1:18" x14ac:dyDescent="0.4">
      <c r="A392" s="44" t="str">
        <f t="shared" si="46"/>
        <v>07-0171-1262-2310-2000-0000-0018</v>
      </c>
      <c r="B392" t="s">
        <v>2948</v>
      </c>
      <c r="C392" s="76"/>
      <c r="D392" s="83" t="s">
        <v>4466</v>
      </c>
      <c r="E392" t="s">
        <v>1388</v>
      </c>
      <c r="F392" t="s">
        <v>476</v>
      </c>
      <c r="G392" s="13">
        <v>42765</v>
      </c>
      <c r="H392">
        <v>30.74</v>
      </c>
      <c r="I392" t="s">
        <v>145</v>
      </c>
      <c r="J392" t="s">
        <v>997</v>
      </c>
      <c r="K392" t="s">
        <v>2285</v>
      </c>
      <c r="L392" s="60" t="s">
        <v>149</v>
      </c>
      <c r="M392" s="1" t="str">
        <f t="shared" si="47"/>
        <v>山口市</v>
      </c>
      <c r="N392" s="1" t="str">
        <f t="shared" si="42"/>
        <v>低</v>
      </c>
      <c r="O392" s="45">
        <v>42765</v>
      </c>
      <c r="P392" s="16">
        <f t="shared" si="48"/>
        <v>6</v>
      </c>
      <c r="Q392" s="16">
        <f t="shared" si="43"/>
        <v>0</v>
      </c>
      <c r="R392">
        <f t="shared" si="44"/>
        <v>1</v>
      </c>
    </row>
    <row r="393" spans="1:18" x14ac:dyDescent="0.4">
      <c r="A393" s="44" t="str">
        <f t="shared" si="46"/>
        <v>07-0167-8040-8510-2000-0000-0016e0680n7815</v>
      </c>
      <c r="B393" t="s">
        <v>2949</v>
      </c>
      <c r="C393" t="s">
        <v>2950</v>
      </c>
      <c r="E393" t="s">
        <v>1389</v>
      </c>
      <c r="F393" t="s">
        <v>477</v>
      </c>
      <c r="G393" s="13">
        <v>42821</v>
      </c>
      <c r="H393">
        <v>29.68</v>
      </c>
      <c r="I393" t="s">
        <v>145</v>
      </c>
      <c r="J393" t="s">
        <v>978</v>
      </c>
      <c r="K393" t="s">
        <v>2285</v>
      </c>
      <c r="L393" s="60" t="s">
        <v>149</v>
      </c>
      <c r="M393" s="1" t="str">
        <f t="shared" si="47"/>
        <v>広島市</v>
      </c>
      <c r="N393" s="1" t="str">
        <f t="shared" si="42"/>
        <v>低</v>
      </c>
      <c r="O393" s="45">
        <v>42821</v>
      </c>
      <c r="P393" s="16">
        <f t="shared" si="48"/>
        <v>6</v>
      </c>
      <c r="Q393" s="16">
        <f t="shared" si="43"/>
        <v>1</v>
      </c>
      <c r="R393">
        <f t="shared" si="44"/>
        <v>1</v>
      </c>
    </row>
    <row r="394" spans="1:18" x14ac:dyDescent="0.4">
      <c r="A394" s="44" t="str">
        <f t="shared" si="46"/>
        <v>07-0158-9230-6410-2000-0000-0019d2590n8614</v>
      </c>
      <c r="B394" t="s">
        <v>2951</v>
      </c>
      <c r="C394" t="s">
        <v>2952</v>
      </c>
      <c r="E394" t="s">
        <v>1390</v>
      </c>
      <c r="F394" t="s">
        <v>478</v>
      </c>
      <c r="G394" s="13">
        <v>42888</v>
      </c>
      <c r="H394">
        <v>44.52</v>
      </c>
      <c r="I394" t="s">
        <v>145</v>
      </c>
      <c r="J394" t="s">
        <v>978</v>
      </c>
      <c r="K394" t="s">
        <v>2285</v>
      </c>
      <c r="L394" s="60" t="s">
        <v>149</v>
      </c>
      <c r="M394" s="1" t="str">
        <f t="shared" si="47"/>
        <v>広島市</v>
      </c>
      <c r="N394" s="1" t="str">
        <f t="shared" si="42"/>
        <v>低</v>
      </c>
      <c r="O394" s="45">
        <v>42888</v>
      </c>
      <c r="P394" s="16">
        <f t="shared" si="48"/>
        <v>6</v>
      </c>
      <c r="Q394" s="16">
        <f t="shared" si="43"/>
        <v>1</v>
      </c>
      <c r="R394">
        <f t="shared" si="44"/>
        <v>1</v>
      </c>
    </row>
    <row r="395" spans="1:18" x14ac:dyDescent="0.4">
      <c r="A395" s="44" t="str">
        <f t="shared" si="46"/>
        <v>07-0171-1274-5810-2000-0000-0011h2710s1518</v>
      </c>
      <c r="B395" s="71" t="s">
        <v>2953</v>
      </c>
      <c r="C395" t="s">
        <v>2954</v>
      </c>
      <c r="E395" t="s">
        <v>1391</v>
      </c>
      <c r="F395" t="s">
        <v>479</v>
      </c>
      <c r="G395" s="13">
        <v>42762</v>
      </c>
      <c r="H395">
        <v>44.52</v>
      </c>
      <c r="I395" t="s">
        <v>145</v>
      </c>
      <c r="J395" t="s">
        <v>982</v>
      </c>
      <c r="K395" t="s">
        <v>2285</v>
      </c>
      <c r="L395" s="60" t="s">
        <v>149</v>
      </c>
      <c r="M395" s="1" t="str">
        <f t="shared" si="47"/>
        <v>山口市</v>
      </c>
      <c r="N395" s="1" t="str">
        <f t="shared" si="42"/>
        <v>低</v>
      </c>
      <c r="O395" s="45">
        <v>42762</v>
      </c>
      <c r="P395" s="16">
        <f t="shared" si="48"/>
        <v>6</v>
      </c>
      <c r="Q395" s="16">
        <f t="shared" si="43"/>
        <v>1</v>
      </c>
      <c r="R395">
        <f t="shared" si="44"/>
        <v>1</v>
      </c>
    </row>
    <row r="396" spans="1:18" x14ac:dyDescent="0.4">
      <c r="A396" s="44" t="str">
        <f t="shared" si="46"/>
        <v>07-0171-1274-6010-2000-0000-0018h2710s1610</v>
      </c>
      <c r="B396" s="71" t="s">
        <v>2955</v>
      </c>
      <c r="C396" t="s">
        <v>2956</v>
      </c>
      <c r="E396" t="s">
        <v>1392</v>
      </c>
      <c r="F396" t="s">
        <v>479</v>
      </c>
      <c r="G396" s="13">
        <v>42762</v>
      </c>
      <c r="H396">
        <v>46.64</v>
      </c>
      <c r="I396" t="s">
        <v>145</v>
      </c>
      <c r="J396" t="s">
        <v>982</v>
      </c>
      <c r="K396" t="s">
        <v>2285</v>
      </c>
      <c r="L396" s="60" t="s">
        <v>149</v>
      </c>
      <c r="M396" s="1" t="str">
        <f t="shared" si="47"/>
        <v>山口市</v>
      </c>
      <c r="N396" s="1" t="str">
        <f t="shared" si="42"/>
        <v>低</v>
      </c>
      <c r="O396" s="45">
        <v>42762</v>
      </c>
      <c r="P396" s="16">
        <f t="shared" si="48"/>
        <v>6</v>
      </c>
      <c r="Q396" s="16">
        <f t="shared" si="43"/>
        <v>1</v>
      </c>
      <c r="R396">
        <f t="shared" si="44"/>
        <v>1</v>
      </c>
    </row>
    <row r="397" spans="1:18" x14ac:dyDescent="0.4">
      <c r="A397" s="44" t="str">
        <f t="shared" si="46"/>
        <v>07-0165-0786-1010-2000-0000-0015k7600u5110</v>
      </c>
      <c r="B397" t="s">
        <v>2957</v>
      </c>
      <c r="C397" t="s">
        <v>2958</v>
      </c>
      <c r="D397" s="83" t="s">
        <v>4466</v>
      </c>
      <c r="E397" t="s">
        <v>1393</v>
      </c>
      <c r="F397" t="s">
        <v>480</v>
      </c>
      <c r="G397" s="13">
        <v>43094</v>
      </c>
      <c r="H397">
        <v>37.1</v>
      </c>
      <c r="I397" t="s">
        <v>145</v>
      </c>
      <c r="J397" t="s">
        <v>978</v>
      </c>
      <c r="K397" t="s">
        <v>2285</v>
      </c>
      <c r="L397" s="60" t="s">
        <v>149</v>
      </c>
      <c r="M397" s="1" t="str">
        <f t="shared" si="47"/>
        <v>広島市</v>
      </c>
      <c r="N397" s="1" t="str">
        <f t="shared" si="42"/>
        <v>低</v>
      </c>
      <c r="O397" s="45">
        <v>43094</v>
      </c>
      <c r="P397" s="16">
        <f t="shared" si="48"/>
        <v>5</v>
      </c>
      <c r="Q397" s="16">
        <f t="shared" si="43"/>
        <v>1</v>
      </c>
      <c r="R397">
        <f t="shared" si="44"/>
        <v>1</v>
      </c>
    </row>
    <row r="398" spans="1:18" x14ac:dyDescent="0.4">
      <c r="A398" s="44" t="str">
        <f t="shared" si="46"/>
        <v>07-0165-0786-1210-2000-0000-0011k7600u5112</v>
      </c>
      <c r="B398" t="s">
        <v>2959</v>
      </c>
      <c r="C398" t="s">
        <v>2960</v>
      </c>
      <c r="D398" s="83" t="s">
        <v>4466</v>
      </c>
      <c r="E398" t="s">
        <v>1394</v>
      </c>
      <c r="F398" t="s">
        <v>481</v>
      </c>
      <c r="G398" s="13">
        <v>43112</v>
      </c>
      <c r="H398">
        <v>37.1</v>
      </c>
      <c r="I398" t="s">
        <v>145</v>
      </c>
      <c r="J398" t="s">
        <v>978</v>
      </c>
      <c r="K398" t="s">
        <v>2285</v>
      </c>
      <c r="L398" s="60" t="s">
        <v>149</v>
      </c>
      <c r="M398" s="1" t="str">
        <f t="shared" si="47"/>
        <v>広島市</v>
      </c>
      <c r="N398" s="1" t="str">
        <f t="shared" si="42"/>
        <v>低</v>
      </c>
      <c r="O398" s="45">
        <v>43112</v>
      </c>
      <c r="P398" s="16">
        <f t="shared" si="48"/>
        <v>5</v>
      </c>
      <c r="Q398" s="16">
        <f t="shared" si="43"/>
        <v>1</v>
      </c>
      <c r="R398">
        <f t="shared" si="44"/>
        <v>1</v>
      </c>
    </row>
    <row r="399" spans="1:18" x14ac:dyDescent="0.4">
      <c r="A399" s="44" t="str">
        <f t="shared" si="46"/>
        <v/>
      </c>
      <c r="B399" s="76"/>
      <c r="C399" s="76"/>
      <c r="E399" t="s">
        <v>1395</v>
      </c>
      <c r="F399" t="s">
        <v>482</v>
      </c>
      <c r="G399" s="13">
        <v>42783</v>
      </c>
      <c r="H399">
        <v>11.66</v>
      </c>
      <c r="I399" t="s">
        <v>145</v>
      </c>
      <c r="J399" t="s">
        <v>999</v>
      </c>
      <c r="K399" s="76"/>
      <c r="L399" s="60" t="s">
        <v>149</v>
      </c>
      <c r="M399" s="1" t="str">
        <f t="shared" si="47"/>
        <v>高知市</v>
      </c>
      <c r="N399" s="1" t="str">
        <f t="shared" si="42"/>
        <v>低</v>
      </c>
      <c r="O399" s="45">
        <v>42783</v>
      </c>
      <c r="P399" s="16">
        <f t="shared" si="48"/>
        <v>6</v>
      </c>
      <c r="Q399" s="16">
        <f t="shared" si="43"/>
        <v>0</v>
      </c>
      <c r="R399">
        <f t="shared" si="44"/>
        <v>0</v>
      </c>
    </row>
    <row r="400" spans="1:18" x14ac:dyDescent="0.4">
      <c r="A400" s="44" t="str">
        <f t="shared" si="46"/>
        <v>07-0146-0727-1810-2000-0000-0019c7400v6118</v>
      </c>
      <c r="B400" t="s">
        <v>2961</v>
      </c>
      <c r="C400" t="s">
        <v>2962</v>
      </c>
      <c r="E400" t="s">
        <v>1396</v>
      </c>
      <c r="F400" t="s">
        <v>483</v>
      </c>
      <c r="G400" s="13">
        <v>42800</v>
      </c>
      <c r="H400">
        <v>41.34</v>
      </c>
      <c r="I400" t="s">
        <v>145</v>
      </c>
      <c r="J400" t="s">
        <v>993</v>
      </c>
      <c r="K400" t="s">
        <v>2285</v>
      </c>
      <c r="L400" s="60" t="s">
        <v>149</v>
      </c>
      <c r="M400" s="1" t="str">
        <f t="shared" si="47"/>
        <v>岡山市</v>
      </c>
      <c r="N400" s="1" t="str">
        <f t="shared" si="42"/>
        <v>低</v>
      </c>
      <c r="O400" s="45">
        <v>42800</v>
      </c>
      <c r="P400" s="16">
        <f t="shared" si="48"/>
        <v>6</v>
      </c>
      <c r="Q400" s="16">
        <f t="shared" si="43"/>
        <v>1</v>
      </c>
      <c r="R400">
        <f t="shared" si="44"/>
        <v>1</v>
      </c>
    </row>
    <row r="401" spans="1:18" x14ac:dyDescent="0.4">
      <c r="A401" s="44" t="str">
        <f t="shared" si="46"/>
        <v>07-0156-2084-4610-2000-0000-0011k0520s6416</v>
      </c>
      <c r="B401" t="s">
        <v>2963</v>
      </c>
      <c r="C401" t="s">
        <v>2964</v>
      </c>
      <c r="E401" t="s">
        <v>1397</v>
      </c>
      <c r="F401" t="s">
        <v>484</v>
      </c>
      <c r="G401" s="13">
        <v>43179</v>
      </c>
      <c r="H401">
        <v>58.24</v>
      </c>
      <c r="I401" t="s">
        <v>145</v>
      </c>
      <c r="J401" t="s">
        <v>978</v>
      </c>
      <c r="K401" t="s">
        <v>2285</v>
      </c>
      <c r="L401" s="60" t="s">
        <v>148</v>
      </c>
      <c r="M401" s="1" t="str">
        <f t="shared" si="47"/>
        <v>広島市</v>
      </c>
      <c r="N401" s="1" t="str">
        <f t="shared" si="42"/>
        <v>低</v>
      </c>
      <c r="O401" s="45">
        <v>43179</v>
      </c>
      <c r="P401" s="16">
        <f t="shared" si="48"/>
        <v>5</v>
      </c>
      <c r="Q401" s="16">
        <f t="shared" si="43"/>
        <v>1</v>
      </c>
      <c r="R401">
        <f t="shared" si="44"/>
        <v>1</v>
      </c>
    </row>
    <row r="402" spans="1:18" x14ac:dyDescent="0.4">
      <c r="A402" s="44" t="str">
        <f t="shared" si="46"/>
        <v>07-0141-0039-8410-2000-0000-0019d0400x1814</v>
      </c>
      <c r="B402" t="s">
        <v>2965</v>
      </c>
      <c r="C402" t="s">
        <v>2966</v>
      </c>
      <c r="E402" t="s">
        <v>1398</v>
      </c>
      <c r="F402" t="s">
        <v>485</v>
      </c>
      <c r="G402" s="13">
        <v>42899</v>
      </c>
      <c r="H402">
        <v>29.15</v>
      </c>
      <c r="I402" t="s">
        <v>145</v>
      </c>
      <c r="J402" t="s">
        <v>980</v>
      </c>
      <c r="K402" t="s">
        <v>2285</v>
      </c>
      <c r="L402" s="60" t="s">
        <v>149</v>
      </c>
      <c r="M402" s="1" t="str">
        <f t="shared" si="47"/>
        <v>岡山市</v>
      </c>
      <c r="N402" s="1" t="str">
        <f t="shared" si="42"/>
        <v>低</v>
      </c>
      <c r="O402" s="45">
        <v>42899</v>
      </c>
      <c r="P402" s="16">
        <f t="shared" si="48"/>
        <v>6</v>
      </c>
      <c r="Q402" s="16">
        <f t="shared" si="43"/>
        <v>1</v>
      </c>
      <c r="R402">
        <f t="shared" si="44"/>
        <v>1</v>
      </c>
    </row>
    <row r="403" spans="1:18" x14ac:dyDescent="0.4">
      <c r="A403" s="44" t="str">
        <f t="shared" si="46"/>
        <v>07-0146-0745-8110-2000-0000-0011e7400t6811</v>
      </c>
      <c r="B403" t="s">
        <v>2967</v>
      </c>
      <c r="C403" t="s">
        <v>2968</v>
      </c>
      <c r="E403" t="s">
        <v>1399</v>
      </c>
      <c r="F403" t="s">
        <v>486</v>
      </c>
      <c r="G403" s="13">
        <v>43158</v>
      </c>
      <c r="H403">
        <v>14.04</v>
      </c>
      <c r="I403" t="s">
        <v>145</v>
      </c>
      <c r="J403" t="s">
        <v>980</v>
      </c>
      <c r="K403" t="s">
        <v>2285</v>
      </c>
      <c r="L403" s="60" t="s">
        <v>149</v>
      </c>
      <c r="M403" s="1" t="str">
        <f t="shared" si="47"/>
        <v>岡山市</v>
      </c>
      <c r="N403" s="1" t="str">
        <f t="shared" si="42"/>
        <v>低</v>
      </c>
      <c r="O403" s="45">
        <v>43158</v>
      </c>
      <c r="P403" s="16">
        <f t="shared" si="48"/>
        <v>5</v>
      </c>
      <c r="Q403" s="16">
        <f t="shared" si="43"/>
        <v>1</v>
      </c>
      <c r="R403">
        <f t="shared" si="44"/>
        <v>1</v>
      </c>
    </row>
    <row r="404" spans="1:18" x14ac:dyDescent="0.4">
      <c r="A404" s="44" t="str">
        <f t="shared" si="46"/>
        <v>07-0141-0037-0710-2000-0000-0012d0400v1017</v>
      </c>
      <c r="B404" t="s">
        <v>2969</v>
      </c>
      <c r="C404" t="s">
        <v>2970</v>
      </c>
      <c r="E404" t="s">
        <v>1400</v>
      </c>
      <c r="F404" t="s">
        <v>487</v>
      </c>
      <c r="G404" s="13">
        <v>42818</v>
      </c>
      <c r="H404">
        <v>10.07</v>
      </c>
      <c r="I404" t="s">
        <v>145</v>
      </c>
      <c r="J404" t="s">
        <v>980</v>
      </c>
      <c r="K404" t="s">
        <v>2285</v>
      </c>
      <c r="L404" s="60" t="s">
        <v>149</v>
      </c>
      <c r="M404" s="1" t="str">
        <f t="shared" si="47"/>
        <v>岡山市</v>
      </c>
      <c r="N404" s="1" t="str">
        <f t="shared" si="42"/>
        <v>低</v>
      </c>
      <c r="O404" s="45">
        <v>42818</v>
      </c>
      <c r="P404" s="16">
        <f t="shared" si="48"/>
        <v>6</v>
      </c>
      <c r="Q404" s="16">
        <f t="shared" si="43"/>
        <v>1</v>
      </c>
      <c r="R404">
        <f t="shared" si="44"/>
        <v>1</v>
      </c>
    </row>
    <row r="405" spans="1:18" x14ac:dyDescent="0.4">
      <c r="A405" s="44" t="str">
        <f t="shared" si="46"/>
        <v/>
      </c>
      <c r="B405" s="76"/>
      <c r="C405" s="76"/>
      <c r="E405" t="s">
        <v>1401</v>
      </c>
      <c r="F405" t="s">
        <v>488</v>
      </c>
      <c r="G405" s="13">
        <v>42895</v>
      </c>
      <c r="H405">
        <v>44.52</v>
      </c>
      <c r="I405" t="s">
        <v>145</v>
      </c>
      <c r="J405" t="s">
        <v>1000</v>
      </c>
      <c r="K405" s="76"/>
      <c r="L405" s="60" t="s">
        <v>149</v>
      </c>
      <c r="M405" s="1" t="str">
        <f t="shared" si="47"/>
        <v>高松市</v>
      </c>
      <c r="N405" s="1" t="str">
        <f t="shared" si="42"/>
        <v>低</v>
      </c>
      <c r="O405" s="45">
        <v>42895</v>
      </c>
      <c r="P405" s="16">
        <f t="shared" si="48"/>
        <v>6</v>
      </c>
      <c r="Q405" s="16">
        <f t="shared" si="43"/>
        <v>0</v>
      </c>
      <c r="R405">
        <f t="shared" si="44"/>
        <v>0</v>
      </c>
    </row>
    <row r="406" spans="1:18" x14ac:dyDescent="0.4">
      <c r="A406" s="44" t="str">
        <f t="shared" si="46"/>
        <v>07-0134-1442-5310-2000-0000-0014e4310q4513</v>
      </c>
      <c r="B406" t="s">
        <v>2971</v>
      </c>
      <c r="C406" t="s">
        <v>2972</v>
      </c>
      <c r="E406" t="s">
        <v>1402</v>
      </c>
      <c r="F406" t="s">
        <v>489</v>
      </c>
      <c r="G406" s="13">
        <v>43321</v>
      </c>
      <c r="H406">
        <v>53.46</v>
      </c>
      <c r="I406" t="s">
        <v>145</v>
      </c>
      <c r="J406" t="s">
        <v>980</v>
      </c>
      <c r="K406" t="s">
        <v>2285</v>
      </c>
      <c r="L406" s="60" t="s">
        <v>149</v>
      </c>
      <c r="M406" s="1" t="str">
        <f t="shared" si="47"/>
        <v>岡山市</v>
      </c>
      <c r="N406" s="1" t="str">
        <f t="shared" si="42"/>
        <v>低</v>
      </c>
      <c r="O406" s="45">
        <v>43321</v>
      </c>
      <c r="P406" s="16">
        <f t="shared" si="48"/>
        <v>5</v>
      </c>
      <c r="Q406" s="16">
        <f t="shared" si="43"/>
        <v>1</v>
      </c>
      <c r="R406">
        <f t="shared" si="44"/>
        <v>1</v>
      </c>
    </row>
    <row r="407" spans="1:18" x14ac:dyDescent="0.4">
      <c r="A407" s="44" t="str">
        <f t="shared" si="46"/>
        <v>07-0167-7859-4110-2000-0000-0015f8670x7411</v>
      </c>
      <c r="B407" t="s">
        <v>2973</v>
      </c>
      <c r="C407" t="s">
        <v>2974</v>
      </c>
      <c r="E407" t="s">
        <v>1403</v>
      </c>
      <c r="F407" t="s">
        <v>240</v>
      </c>
      <c r="G407" s="13">
        <v>42704</v>
      </c>
      <c r="H407">
        <v>8.48</v>
      </c>
      <c r="I407" t="s">
        <v>145</v>
      </c>
      <c r="J407" t="s">
        <v>978</v>
      </c>
      <c r="K407" t="s">
        <v>2285</v>
      </c>
      <c r="L407" s="60" t="s">
        <v>966</v>
      </c>
      <c r="M407" s="1" t="str">
        <f t="shared" si="47"/>
        <v>広島市</v>
      </c>
      <c r="N407" s="1" t="str">
        <f t="shared" si="42"/>
        <v>低</v>
      </c>
      <c r="O407" s="45">
        <v>42704</v>
      </c>
      <c r="P407" s="16">
        <f t="shared" si="48"/>
        <v>6</v>
      </c>
      <c r="Q407" s="16">
        <f t="shared" si="43"/>
        <v>1</v>
      </c>
      <c r="R407">
        <f t="shared" si="44"/>
        <v>1</v>
      </c>
    </row>
    <row r="408" spans="1:18" x14ac:dyDescent="0.4">
      <c r="A408" s="44" t="str">
        <f t="shared" si="46"/>
        <v>07-0167-7862-1810-2000-0000-0017g8670q7118</v>
      </c>
      <c r="B408" t="s">
        <v>2975</v>
      </c>
      <c r="C408" t="s">
        <v>2976</v>
      </c>
      <c r="E408" t="s">
        <v>1404</v>
      </c>
      <c r="F408" t="s">
        <v>240</v>
      </c>
      <c r="G408" s="13">
        <v>42704</v>
      </c>
      <c r="H408">
        <v>8.48</v>
      </c>
      <c r="I408" t="s">
        <v>145</v>
      </c>
      <c r="J408" t="s">
        <v>978</v>
      </c>
      <c r="K408" t="s">
        <v>2285</v>
      </c>
      <c r="L408" s="60" t="s">
        <v>966</v>
      </c>
      <c r="M408" s="1" t="str">
        <f t="shared" si="47"/>
        <v>広島市</v>
      </c>
      <c r="N408" s="1" t="str">
        <f t="shared" si="42"/>
        <v>低</v>
      </c>
      <c r="O408" s="45">
        <v>42704</v>
      </c>
      <c r="P408" s="16">
        <f t="shared" si="48"/>
        <v>6</v>
      </c>
      <c r="Q408" s="16">
        <f t="shared" si="43"/>
        <v>1</v>
      </c>
      <c r="R408">
        <f t="shared" si="44"/>
        <v>1</v>
      </c>
    </row>
    <row r="409" spans="1:18" x14ac:dyDescent="0.4">
      <c r="A409" s="44" t="str">
        <f t="shared" si="46"/>
        <v/>
      </c>
      <c r="B409" s="76"/>
      <c r="C409" s="76"/>
      <c r="D409" s="83" t="s">
        <v>4466</v>
      </c>
      <c r="E409" t="s">
        <v>1405</v>
      </c>
      <c r="F409" t="s">
        <v>295</v>
      </c>
      <c r="G409" s="13">
        <v>42704</v>
      </c>
      <c r="H409">
        <v>7.42</v>
      </c>
      <c r="I409" t="s">
        <v>145</v>
      </c>
      <c r="J409" t="s">
        <v>978</v>
      </c>
      <c r="K409" s="76"/>
      <c r="L409" s="60" t="s">
        <v>148</v>
      </c>
      <c r="M409" s="1" t="str">
        <f t="shared" si="47"/>
        <v>広島市</v>
      </c>
      <c r="N409" s="1" t="str">
        <f t="shared" si="42"/>
        <v>低</v>
      </c>
      <c r="O409" s="45">
        <v>42704</v>
      </c>
      <c r="P409" s="16">
        <f t="shared" si="48"/>
        <v>6</v>
      </c>
      <c r="Q409" s="16">
        <f t="shared" si="43"/>
        <v>0</v>
      </c>
      <c r="R409">
        <f t="shared" si="44"/>
        <v>0</v>
      </c>
    </row>
    <row r="410" spans="1:18" x14ac:dyDescent="0.4">
      <c r="A410" s="44" t="str">
        <f t="shared" si="46"/>
        <v>07-0167-8055-1510-2000-0000-0011f0680t7115</v>
      </c>
      <c r="B410" t="s">
        <v>2977</v>
      </c>
      <c r="C410" t="s">
        <v>2978</v>
      </c>
      <c r="E410" t="s">
        <v>1406</v>
      </c>
      <c r="F410" t="s">
        <v>490</v>
      </c>
      <c r="G410" s="13">
        <v>42894</v>
      </c>
      <c r="H410">
        <v>85.86</v>
      </c>
      <c r="I410" t="s">
        <v>145</v>
      </c>
      <c r="J410" t="s">
        <v>978</v>
      </c>
      <c r="K410" t="s">
        <v>2285</v>
      </c>
      <c r="L410" s="60" t="s">
        <v>149</v>
      </c>
      <c r="M410" s="1" t="str">
        <f t="shared" si="47"/>
        <v>広島市</v>
      </c>
      <c r="N410" s="1" t="str">
        <f t="shared" si="42"/>
        <v>低</v>
      </c>
      <c r="O410" s="45">
        <v>42894</v>
      </c>
      <c r="P410" s="16">
        <f t="shared" si="48"/>
        <v>6</v>
      </c>
      <c r="Q410" s="16">
        <f t="shared" si="43"/>
        <v>1</v>
      </c>
      <c r="R410">
        <f t="shared" si="44"/>
        <v>1</v>
      </c>
    </row>
    <row r="411" spans="1:18" x14ac:dyDescent="0.4">
      <c r="A411" s="44" t="str">
        <f t="shared" si="46"/>
        <v>07-0167-7990-4510-2000-0000-0019m9670n7415</v>
      </c>
      <c r="B411" t="s">
        <v>2979</v>
      </c>
      <c r="C411" t="s">
        <v>2980</v>
      </c>
      <c r="E411" t="s">
        <v>1407</v>
      </c>
      <c r="F411" t="s">
        <v>320</v>
      </c>
      <c r="G411" s="13">
        <v>42700</v>
      </c>
      <c r="H411">
        <v>8.48</v>
      </c>
      <c r="I411" t="s">
        <v>145</v>
      </c>
      <c r="J411" t="s">
        <v>978</v>
      </c>
      <c r="K411" t="s">
        <v>2285</v>
      </c>
      <c r="L411" s="60" t="s">
        <v>149</v>
      </c>
      <c r="M411" s="1" t="str">
        <f t="shared" si="47"/>
        <v>広島市</v>
      </c>
      <c r="N411" s="1" t="str">
        <f t="shared" si="42"/>
        <v>低</v>
      </c>
      <c r="O411" s="45">
        <v>42700</v>
      </c>
      <c r="P411" s="16">
        <f t="shared" si="48"/>
        <v>6</v>
      </c>
      <c r="Q411" s="16">
        <f t="shared" si="43"/>
        <v>1</v>
      </c>
      <c r="R411">
        <f t="shared" si="44"/>
        <v>1</v>
      </c>
    </row>
    <row r="412" spans="1:18" x14ac:dyDescent="0.4">
      <c r="A412" s="44" t="str">
        <f t="shared" si="46"/>
        <v>07-0141-0038-0010-2000-0000-0010d0400w1010</v>
      </c>
      <c r="B412" t="s">
        <v>2981</v>
      </c>
      <c r="C412" t="s">
        <v>2982</v>
      </c>
      <c r="E412" t="s">
        <v>1408</v>
      </c>
      <c r="F412" t="s">
        <v>456</v>
      </c>
      <c r="G412" s="13">
        <v>42902</v>
      </c>
      <c r="H412">
        <v>85.86</v>
      </c>
      <c r="I412" t="s">
        <v>145</v>
      </c>
      <c r="J412" t="s">
        <v>980</v>
      </c>
      <c r="K412" t="s">
        <v>2285</v>
      </c>
      <c r="L412" s="60" t="s">
        <v>149</v>
      </c>
      <c r="M412" s="1" t="str">
        <f t="shared" si="47"/>
        <v>岡山市</v>
      </c>
      <c r="N412" s="1" t="str">
        <f t="shared" ref="N412:N475" si="49">VLOOKUP(I412,$W$2:$X$6,2,0)</f>
        <v>低</v>
      </c>
      <c r="O412" s="45">
        <v>42902</v>
      </c>
      <c r="P412" s="16">
        <f t="shared" si="48"/>
        <v>6</v>
      </c>
      <c r="Q412" s="16">
        <f t="shared" ref="Q412:Q475" si="50">COUNTIF(C:C,C412)</f>
        <v>1</v>
      </c>
      <c r="R412">
        <f t="shared" ref="R412:R475" si="51">COUNTIF(B:B,B412)</f>
        <v>1</v>
      </c>
    </row>
    <row r="413" spans="1:18" x14ac:dyDescent="0.4">
      <c r="A413" s="44" t="str">
        <f t="shared" si="46"/>
        <v>07-0141-0036-9110-2000-0000-0014d0400u1911</v>
      </c>
      <c r="B413" t="s">
        <v>2983</v>
      </c>
      <c r="C413" t="s">
        <v>2984</v>
      </c>
      <c r="E413" t="s">
        <v>1409</v>
      </c>
      <c r="F413" t="s">
        <v>456</v>
      </c>
      <c r="G413" s="13">
        <v>42902</v>
      </c>
      <c r="H413">
        <v>85.86</v>
      </c>
      <c r="I413" t="s">
        <v>145</v>
      </c>
      <c r="J413" t="s">
        <v>980</v>
      </c>
      <c r="K413" t="s">
        <v>2285</v>
      </c>
      <c r="L413" s="60" t="s">
        <v>149</v>
      </c>
      <c r="M413" s="1" t="str">
        <f t="shared" si="47"/>
        <v>岡山市</v>
      </c>
      <c r="N413" s="1" t="str">
        <f t="shared" si="49"/>
        <v>低</v>
      </c>
      <c r="O413" s="45">
        <v>42902</v>
      </c>
      <c r="P413" s="16">
        <f t="shared" si="48"/>
        <v>6</v>
      </c>
      <c r="Q413" s="16">
        <f t="shared" si="50"/>
        <v>1</v>
      </c>
      <c r="R413">
        <f t="shared" si="51"/>
        <v>1</v>
      </c>
    </row>
    <row r="414" spans="1:18" x14ac:dyDescent="0.4">
      <c r="A414" s="44" t="str">
        <f t="shared" si="46"/>
        <v>07-0167-8043-4410-2000-0000-0016</v>
      </c>
      <c r="B414" t="s">
        <v>2985</v>
      </c>
      <c r="C414" s="76"/>
      <c r="E414" t="s">
        <v>1410</v>
      </c>
      <c r="F414" t="s">
        <v>471</v>
      </c>
      <c r="G414" s="13">
        <v>43004</v>
      </c>
      <c r="H414">
        <v>87.48</v>
      </c>
      <c r="I414" t="s">
        <v>145</v>
      </c>
      <c r="J414" t="s">
        <v>978</v>
      </c>
      <c r="K414" t="s">
        <v>2285</v>
      </c>
      <c r="L414" s="60" t="s">
        <v>149</v>
      </c>
      <c r="M414" s="1" t="str">
        <f t="shared" si="47"/>
        <v>広島市</v>
      </c>
      <c r="N414" s="1" t="str">
        <f t="shared" si="49"/>
        <v>低</v>
      </c>
      <c r="O414" s="45">
        <v>43004</v>
      </c>
      <c r="P414" s="16">
        <f t="shared" si="48"/>
        <v>5</v>
      </c>
      <c r="Q414" s="16">
        <f t="shared" si="50"/>
        <v>0</v>
      </c>
      <c r="R414">
        <f t="shared" si="51"/>
        <v>1</v>
      </c>
    </row>
    <row r="415" spans="1:18" x14ac:dyDescent="0.4">
      <c r="A415" s="44" t="str">
        <f t="shared" si="46"/>
        <v>07-0167-8030-0710-2000-0000-0017d0680n7017</v>
      </c>
      <c r="B415" s="71" t="s">
        <v>2986</v>
      </c>
      <c r="C415" t="s">
        <v>2987</v>
      </c>
      <c r="E415" t="s">
        <v>1411</v>
      </c>
      <c r="F415" t="s">
        <v>432</v>
      </c>
      <c r="G415" s="13">
        <v>42825</v>
      </c>
      <c r="H415">
        <v>44.52</v>
      </c>
      <c r="I415" t="s">
        <v>145</v>
      </c>
      <c r="J415" t="s">
        <v>978</v>
      </c>
      <c r="K415" t="s">
        <v>2285</v>
      </c>
      <c r="L415" s="60" t="s">
        <v>149</v>
      </c>
      <c r="M415" s="1" t="str">
        <f t="shared" si="47"/>
        <v>広島市</v>
      </c>
      <c r="N415" s="1" t="str">
        <f t="shared" si="49"/>
        <v>低</v>
      </c>
      <c r="O415" s="45">
        <v>42825</v>
      </c>
      <c r="P415" s="16">
        <f t="shared" si="48"/>
        <v>6</v>
      </c>
      <c r="Q415" s="16">
        <f t="shared" si="50"/>
        <v>1</v>
      </c>
      <c r="R415">
        <f t="shared" si="51"/>
        <v>1</v>
      </c>
    </row>
    <row r="416" spans="1:18" x14ac:dyDescent="0.4">
      <c r="A416" s="44" t="str">
        <f t="shared" si="46"/>
        <v>07-0156-2146-8810-2000-0000-0016e1520u6818</v>
      </c>
      <c r="B416" s="71" t="s">
        <v>2988</v>
      </c>
      <c r="C416" t="s">
        <v>2989</v>
      </c>
      <c r="E416" t="s">
        <v>1412</v>
      </c>
      <c r="F416" t="s">
        <v>491</v>
      </c>
      <c r="G416" s="13">
        <v>42790</v>
      </c>
      <c r="H416">
        <v>22.26</v>
      </c>
      <c r="I416" t="s">
        <v>145</v>
      </c>
      <c r="J416" t="s">
        <v>978</v>
      </c>
      <c r="K416" t="s">
        <v>2285</v>
      </c>
      <c r="L416" s="60" t="s">
        <v>149</v>
      </c>
      <c r="M416" s="1" t="str">
        <f t="shared" si="47"/>
        <v>広島市</v>
      </c>
      <c r="N416" s="1" t="str">
        <f t="shared" si="49"/>
        <v>低</v>
      </c>
      <c r="O416" s="45">
        <v>42790</v>
      </c>
      <c r="P416" s="16">
        <f t="shared" si="48"/>
        <v>6</v>
      </c>
      <c r="Q416" s="16">
        <f t="shared" si="50"/>
        <v>1</v>
      </c>
      <c r="R416">
        <f t="shared" si="51"/>
        <v>1</v>
      </c>
    </row>
    <row r="417" spans="1:18" x14ac:dyDescent="0.4">
      <c r="A417" s="44" t="str">
        <f t="shared" si="46"/>
        <v>07-0158-9231-5710-2000-0000-0016d2590p8517</v>
      </c>
      <c r="B417" s="71" t="s">
        <v>2990</v>
      </c>
      <c r="C417" t="s">
        <v>2991</v>
      </c>
      <c r="E417" t="s">
        <v>1413</v>
      </c>
      <c r="F417" t="s">
        <v>491</v>
      </c>
      <c r="G417" s="13">
        <v>42823</v>
      </c>
      <c r="H417">
        <v>35.244999999999997</v>
      </c>
      <c r="I417" t="s">
        <v>145</v>
      </c>
      <c r="J417" t="s">
        <v>978</v>
      </c>
      <c r="K417" t="s">
        <v>2285</v>
      </c>
      <c r="L417" s="60" t="s">
        <v>149</v>
      </c>
      <c r="M417" s="1" t="str">
        <f t="shared" si="47"/>
        <v>広島市</v>
      </c>
      <c r="N417" s="1" t="str">
        <f t="shared" si="49"/>
        <v>低</v>
      </c>
      <c r="O417" s="45">
        <v>42823</v>
      </c>
      <c r="P417" s="16">
        <f t="shared" si="48"/>
        <v>6</v>
      </c>
      <c r="Q417" s="16">
        <f t="shared" si="50"/>
        <v>1</v>
      </c>
      <c r="R417">
        <f t="shared" si="51"/>
        <v>1</v>
      </c>
    </row>
    <row r="418" spans="1:18" x14ac:dyDescent="0.4">
      <c r="A418" s="44" t="str">
        <f t="shared" si="46"/>
        <v>07-0162-3132-1810-2000-0000-0023d1630q2118</v>
      </c>
      <c r="B418" s="71" t="s">
        <v>2992</v>
      </c>
      <c r="C418" t="s">
        <v>2993</v>
      </c>
      <c r="E418" t="s">
        <v>1414</v>
      </c>
      <c r="F418" t="s">
        <v>492</v>
      </c>
      <c r="G418" s="13">
        <v>42794</v>
      </c>
      <c r="H418">
        <v>59.36</v>
      </c>
      <c r="I418" t="s">
        <v>145</v>
      </c>
      <c r="J418" t="s">
        <v>978</v>
      </c>
      <c r="K418" t="s">
        <v>2285</v>
      </c>
      <c r="L418" s="60" t="s">
        <v>149</v>
      </c>
      <c r="M418" s="1" t="str">
        <f t="shared" si="47"/>
        <v>広島市</v>
      </c>
      <c r="N418" s="1" t="str">
        <f t="shared" si="49"/>
        <v>低</v>
      </c>
      <c r="O418" s="45">
        <v>42794</v>
      </c>
      <c r="P418" s="16">
        <f t="shared" si="48"/>
        <v>6</v>
      </c>
      <c r="Q418" s="16">
        <f t="shared" si="50"/>
        <v>1</v>
      </c>
      <c r="R418">
        <f t="shared" si="51"/>
        <v>1</v>
      </c>
    </row>
    <row r="419" spans="1:18" x14ac:dyDescent="0.4">
      <c r="A419" s="44" t="str">
        <f t="shared" si="46"/>
        <v>07-0158-9244-9910-2000-0000-0010e2590s8919</v>
      </c>
      <c r="B419" t="s">
        <v>2994</v>
      </c>
      <c r="C419" t="s">
        <v>2995</v>
      </c>
      <c r="E419" t="s">
        <v>1415</v>
      </c>
      <c r="F419" t="s">
        <v>493</v>
      </c>
      <c r="G419" s="13">
        <v>42879</v>
      </c>
      <c r="H419">
        <v>14.84</v>
      </c>
      <c r="I419" t="s">
        <v>145</v>
      </c>
      <c r="J419" t="s">
        <v>978</v>
      </c>
      <c r="K419" t="s">
        <v>2285</v>
      </c>
      <c r="L419" s="60" t="s">
        <v>149</v>
      </c>
      <c r="M419" s="1" t="str">
        <f t="shared" si="47"/>
        <v>広島市</v>
      </c>
      <c r="N419" s="1" t="str">
        <f t="shared" si="49"/>
        <v>低</v>
      </c>
      <c r="O419" s="45">
        <v>42879</v>
      </c>
      <c r="P419" s="16">
        <f t="shared" si="48"/>
        <v>6</v>
      </c>
      <c r="Q419" s="16">
        <f t="shared" si="50"/>
        <v>1</v>
      </c>
      <c r="R419">
        <f t="shared" si="51"/>
        <v>1</v>
      </c>
    </row>
    <row r="420" spans="1:18" x14ac:dyDescent="0.4">
      <c r="A420" s="44" t="str">
        <f t="shared" si="46"/>
        <v>07-0121-0245-0110-2000-0000-0015e2200t1011</v>
      </c>
      <c r="B420" s="71" t="s">
        <v>2996</v>
      </c>
      <c r="C420" t="s">
        <v>2997</v>
      </c>
      <c r="D420" s="83" t="s">
        <v>4466</v>
      </c>
      <c r="E420" t="s">
        <v>1416</v>
      </c>
      <c r="F420" t="s">
        <v>494</v>
      </c>
      <c r="G420" s="13">
        <v>42823</v>
      </c>
      <c r="H420">
        <v>22.26</v>
      </c>
      <c r="I420" t="s">
        <v>145</v>
      </c>
      <c r="J420" t="s">
        <v>995</v>
      </c>
      <c r="K420" t="s">
        <v>2285</v>
      </c>
      <c r="L420" s="60" t="s">
        <v>149</v>
      </c>
      <c r="M420" s="1" t="str">
        <f t="shared" si="47"/>
        <v>松江市</v>
      </c>
      <c r="N420" s="1" t="str">
        <f t="shared" si="49"/>
        <v>低</v>
      </c>
      <c r="O420" s="45">
        <v>42823</v>
      </c>
      <c r="P420" s="16">
        <f t="shared" si="48"/>
        <v>6</v>
      </c>
      <c r="Q420" s="16">
        <f t="shared" si="50"/>
        <v>1</v>
      </c>
      <c r="R420">
        <f t="shared" si="51"/>
        <v>1</v>
      </c>
    </row>
    <row r="421" spans="1:18" x14ac:dyDescent="0.4">
      <c r="A421" s="44" t="str">
        <f t="shared" si="46"/>
        <v>07-0167-8033-2710-2000-0000-0016d0680r7217</v>
      </c>
      <c r="B421" t="s">
        <v>2998</v>
      </c>
      <c r="C421" t="s">
        <v>2999</v>
      </c>
      <c r="D421" s="83" t="s">
        <v>4466</v>
      </c>
      <c r="E421" t="s">
        <v>1417</v>
      </c>
      <c r="F421" t="s">
        <v>495</v>
      </c>
      <c r="G421" s="13">
        <v>42844</v>
      </c>
      <c r="H421">
        <v>11.13</v>
      </c>
      <c r="I421" t="s">
        <v>145</v>
      </c>
      <c r="J421" t="s">
        <v>978</v>
      </c>
      <c r="K421" t="s">
        <v>2285</v>
      </c>
      <c r="L421" s="60" t="s">
        <v>149</v>
      </c>
      <c r="M421" s="1" t="str">
        <f t="shared" si="47"/>
        <v>広島市</v>
      </c>
      <c r="N421" s="1" t="str">
        <f t="shared" si="49"/>
        <v>低</v>
      </c>
      <c r="O421" s="45">
        <v>42844</v>
      </c>
      <c r="P421" s="16">
        <f t="shared" si="48"/>
        <v>6</v>
      </c>
      <c r="Q421" s="16">
        <f t="shared" si="50"/>
        <v>1</v>
      </c>
      <c r="R421">
        <f t="shared" si="51"/>
        <v>1</v>
      </c>
    </row>
    <row r="422" spans="1:18" x14ac:dyDescent="0.4">
      <c r="A422" s="44" t="str">
        <f t="shared" si="46"/>
        <v/>
      </c>
      <c r="B422" s="76"/>
      <c r="C422" s="76"/>
      <c r="E422" t="s">
        <v>1418</v>
      </c>
      <c r="F422" t="s">
        <v>496</v>
      </c>
      <c r="G422" s="13">
        <v>42793</v>
      </c>
      <c r="H422">
        <v>22.26</v>
      </c>
      <c r="I422" t="s">
        <v>145</v>
      </c>
      <c r="J422" t="s">
        <v>978</v>
      </c>
      <c r="K422" s="76"/>
      <c r="L422" s="60" t="s">
        <v>149</v>
      </c>
      <c r="M422" s="1" t="str">
        <f t="shared" si="47"/>
        <v>広島市</v>
      </c>
      <c r="N422" s="1" t="str">
        <f t="shared" si="49"/>
        <v>低</v>
      </c>
      <c r="O422" s="45">
        <v>42793</v>
      </c>
      <c r="P422" s="16">
        <f t="shared" si="48"/>
        <v>6</v>
      </c>
      <c r="Q422" s="16">
        <f t="shared" si="50"/>
        <v>0</v>
      </c>
      <c r="R422">
        <f t="shared" si="51"/>
        <v>0</v>
      </c>
    </row>
    <row r="423" spans="1:18" x14ac:dyDescent="0.4">
      <c r="A423" s="44" t="str">
        <f t="shared" si="46"/>
        <v>07-0171-1273-2910-2000-0000-0012h2710r1219</v>
      </c>
      <c r="B423" t="s">
        <v>3000</v>
      </c>
      <c r="C423" t="s">
        <v>3001</v>
      </c>
      <c r="E423" t="s">
        <v>1419</v>
      </c>
      <c r="F423" t="s">
        <v>497</v>
      </c>
      <c r="G423" s="13">
        <v>42797</v>
      </c>
      <c r="H423">
        <v>11.66</v>
      </c>
      <c r="I423" t="s">
        <v>145</v>
      </c>
      <c r="J423" t="s">
        <v>997</v>
      </c>
      <c r="K423" t="s">
        <v>2285</v>
      </c>
      <c r="L423" s="60" t="s">
        <v>149</v>
      </c>
      <c r="M423" s="1" t="str">
        <f t="shared" si="47"/>
        <v>山口市</v>
      </c>
      <c r="N423" s="1" t="str">
        <f t="shared" si="49"/>
        <v>低</v>
      </c>
      <c r="O423" s="45">
        <v>42797</v>
      </c>
      <c r="P423" s="16">
        <f t="shared" si="48"/>
        <v>6</v>
      </c>
      <c r="Q423" s="16">
        <f t="shared" si="50"/>
        <v>1</v>
      </c>
      <c r="R423">
        <f t="shared" si="51"/>
        <v>1</v>
      </c>
    </row>
    <row r="424" spans="1:18" x14ac:dyDescent="0.4">
      <c r="A424" s="44" t="str">
        <f t="shared" si="46"/>
        <v>07-0171-1273-7110-2000-0000-0013h2710r1711</v>
      </c>
      <c r="B424" t="s">
        <v>3002</v>
      </c>
      <c r="C424" t="s">
        <v>3003</v>
      </c>
      <c r="D424" s="83" t="s">
        <v>4466</v>
      </c>
      <c r="E424" t="s">
        <v>1420</v>
      </c>
      <c r="F424" t="s">
        <v>498</v>
      </c>
      <c r="G424" s="13">
        <v>42804</v>
      </c>
      <c r="H424">
        <v>29.68</v>
      </c>
      <c r="I424" t="s">
        <v>145</v>
      </c>
      <c r="J424" t="s">
        <v>982</v>
      </c>
      <c r="K424" t="s">
        <v>2285</v>
      </c>
      <c r="L424" s="60" t="s">
        <v>149</v>
      </c>
      <c r="M424" s="1" t="str">
        <f t="shared" si="47"/>
        <v>山口市</v>
      </c>
      <c r="N424" s="1" t="str">
        <f t="shared" si="49"/>
        <v>低</v>
      </c>
      <c r="O424" s="45">
        <v>42804</v>
      </c>
      <c r="P424" s="16">
        <f t="shared" si="48"/>
        <v>6</v>
      </c>
      <c r="Q424" s="16">
        <f t="shared" si="50"/>
        <v>1</v>
      </c>
      <c r="R424">
        <f t="shared" si="51"/>
        <v>1</v>
      </c>
    </row>
    <row r="425" spans="1:18" x14ac:dyDescent="0.4">
      <c r="A425" s="44" t="str">
        <f t="shared" si="46"/>
        <v>07-0156-2152-8310-2000-0000-0012f1520q6813</v>
      </c>
      <c r="B425" t="s">
        <v>3004</v>
      </c>
      <c r="C425" t="s">
        <v>3005</v>
      </c>
      <c r="D425" s="83" t="s">
        <v>4466</v>
      </c>
      <c r="E425" t="s">
        <v>1421</v>
      </c>
      <c r="F425" t="s">
        <v>289</v>
      </c>
      <c r="G425" s="13">
        <v>42917</v>
      </c>
      <c r="H425">
        <v>33.39</v>
      </c>
      <c r="I425" t="s">
        <v>145</v>
      </c>
      <c r="J425" t="s">
        <v>978</v>
      </c>
      <c r="K425" t="s">
        <v>2285</v>
      </c>
      <c r="L425" s="60" t="s">
        <v>149</v>
      </c>
      <c r="M425" s="1" t="str">
        <f t="shared" si="47"/>
        <v>広島市</v>
      </c>
      <c r="N425" s="1" t="str">
        <f t="shared" si="49"/>
        <v>低</v>
      </c>
      <c r="O425" s="45">
        <v>42917</v>
      </c>
      <c r="P425" s="16">
        <f t="shared" si="48"/>
        <v>6</v>
      </c>
      <c r="Q425" s="16">
        <f t="shared" si="50"/>
        <v>1</v>
      </c>
      <c r="R425">
        <f t="shared" si="51"/>
        <v>1</v>
      </c>
    </row>
    <row r="426" spans="1:18" x14ac:dyDescent="0.4">
      <c r="A426" s="44" t="str">
        <f t="shared" si="46"/>
        <v>07-0156-2152-8510-2000-0000-0018f1520q6815</v>
      </c>
      <c r="B426" t="s">
        <v>3006</v>
      </c>
      <c r="C426" t="s">
        <v>3007</v>
      </c>
      <c r="E426" t="s">
        <v>1422</v>
      </c>
      <c r="F426" t="s">
        <v>351</v>
      </c>
      <c r="G426" s="13">
        <v>42917</v>
      </c>
      <c r="H426">
        <v>29.68</v>
      </c>
      <c r="I426" t="s">
        <v>145</v>
      </c>
      <c r="J426" t="s">
        <v>978</v>
      </c>
      <c r="K426" t="s">
        <v>2285</v>
      </c>
      <c r="L426" s="60" t="s">
        <v>149</v>
      </c>
      <c r="M426" s="1" t="str">
        <f t="shared" si="47"/>
        <v>広島市</v>
      </c>
      <c r="N426" s="1" t="str">
        <f t="shared" si="49"/>
        <v>低</v>
      </c>
      <c r="O426" s="45">
        <v>42917</v>
      </c>
      <c r="P426" s="16">
        <f t="shared" si="48"/>
        <v>6</v>
      </c>
      <c r="Q426" s="16">
        <f t="shared" si="50"/>
        <v>1</v>
      </c>
      <c r="R426">
        <f t="shared" si="51"/>
        <v>1</v>
      </c>
    </row>
    <row r="427" spans="1:18" x14ac:dyDescent="0.4">
      <c r="A427" s="44" t="str">
        <f t="shared" si="46"/>
        <v/>
      </c>
      <c r="B427" s="76"/>
      <c r="C427" s="76"/>
      <c r="E427" t="s">
        <v>1423</v>
      </c>
      <c r="F427" t="s">
        <v>499</v>
      </c>
      <c r="G427" s="13">
        <v>42823</v>
      </c>
      <c r="H427">
        <v>11.66</v>
      </c>
      <c r="I427" t="s">
        <v>145</v>
      </c>
      <c r="J427" t="s">
        <v>999</v>
      </c>
      <c r="K427" s="76"/>
      <c r="L427" s="60" t="s">
        <v>149</v>
      </c>
      <c r="M427" s="1" t="str">
        <f t="shared" si="47"/>
        <v>高知市</v>
      </c>
      <c r="N427" s="1" t="str">
        <f t="shared" si="49"/>
        <v>低</v>
      </c>
      <c r="O427" s="45">
        <v>42823</v>
      </c>
      <c r="P427" s="16">
        <f t="shared" si="48"/>
        <v>6</v>
      </c>
      <c r="Q427" s="16">
        <f t="shared" si="50"/>
        <v>0</v>
      </c>
      <c r="R427">
        <f t="shared" si="51"/>
        <v>0</v>
      </c>
    </row>
    <row r="428" spans="1:18" x14ac:dyDescent="0.4">
      <c r="A428" s="44" t="str">
        <f t="shared" si="46"/>
        <v>07-0130-5043-5210-2000-0000-0018e0350r0512</v>
      </c>
      <c r="B428" s="71" t="s">
        <v>3008</v>
      </c>
      <c r="C428" t="s">
        <v>3009</v>
      </c>
      <c r="D428" s="83" t="s">
        <v>4466</v>
      </c>
      <c r="E428" t="s">
        <v>1424</v>
      </c>
      <c r="F428" t="s">
        <v>500</v>
      </c>
      <c r="G428" s="13">
        <v>43159</v>
      </c>
      <c r="H428">
        <v>60.48</v>
      </c>
      <c r="I428" t="s">
        <v>145</v>
      </c>
      <c r="J428" t="s">
        <v>993</v>
      </c>
      <c r="K428" t="s">
        <v>2285</v>
      </c>
      <c r="L428" s="60" t="s">
        <v>149</v>
      </c>
      <c r="M428" s="1" t="str">
        <f t="shared" si="47"/>
        <v>岡山市</v>
      </c>
      <c r="N428" s="1" t="str">
        <f t="shared" si="49"/>
        <v>低</v>
      </c>
      <c r="O428" s="45">
        <v>43159</v>
      </c>
      <c r="P428" s="16">
        <f t="shared" si="48"/>
        <v>5</v>
      </c>
      <c r="Q428" s="16">
        <f t="shared" si="50"/>
        <v>1</v>
      </c>
      <c r="R428">
        <f t="shared" si="51"/>
        <v>1</v>
      </c>
    </row>
    <row r="429" spans="1:18" x14ac:dyDescent="0.4">
      <c r="A429" s="44" t="str">
        <f t="shared" si="46"/>
        <v>07-0130-5045-3010-2000-0000-0018e0350t0310</v>
      </c>
      <c r="B429" s="71" t="s">
        <v>3010</v>
      </c>
      <c r="C429" t="s">
        <v>3011</v>
      </c>
      <c r="D429" s="83" t="s">
        <v>4466</v>
      </c>
      <c r="E429" t="s">
        <v>1425</v>
      </c>
      <c r="F429" t="s">
        <v>501</v>
      </c>
      <c r="G429" s="13">
        <v>42803</v>
      </c>
      <c r="H429">
        <v>26.5</v>
      </c>
      <c r="I429" t="s">
        <v>145</v>
      </c>
      <c r="J429" t="s">
        <v>980</v>
      </c>
      <c r="K429" t="s">
        <v>2285</v>
      </c>
      <c r="L429" s="60" t="s">
        <v>149</v>
      </c>
      <c r="M429" s="1" t="str">
        <f t="shared" si="47"/>
        <v>岡山市</v>
      </c>
      <c r="N429" s="1" t="str">
        <f t="shared" si="49"/>
        <v>低</v>
      </c>
      <c r="O429" s="45">
        <v>42803</v>
      </c>
      <c r="P429" s="16">
        <f t="shared" si="48"/>
        <v>6</v>
      </c>
      <c r="Q429" s="16">
        <f t="shared" si="50"/>
        <v>1</v>
      </c>
      <c r="R429">
        <f t="shared" si="51"/>
        <v>1</v>
      </c>
    </row>
    <row r="430" spans="1:18" x14ac:dyDescent="0.4">
      <c r="A430" s="44" t="str">
        <f t="shared" si="46"/>
        <v>07-0146-0745-8510-2000-0000-0013e7400t6815</v>
      </c>
      <c r="B430" s="71" t="s">
        <v>3012</v>
      </c>
      <c r="C430" t="s">
        <v>3013</v>
      </c>
      <c r="E430" t="s">
        <v>1426</v>
      </c>
      <c r="F430" t="s">
        <v>502</v>
      </c>
      <c r="G430" s="13">
        <v>43167</v>
      </c>
      <c r="H430">
        <v>59.36</v>
      </c>
      <c r="I430" t="s">
        <v>145</v>
      </c>
      <c r="J430" t="s">
        <v>980</v>
      </c>
      <c r="K430" t="s">
        <v>2285</v>
      </c>
      <c r="L430" s="60" t="s">
        <v>149</v>
      </c>
      <c r="M430" s="1" t="str">
        <f t="shared" si="47"/>
        <v>岡山市</v>
      </c>
      <c r="N430" s="1" t="str">
        <f t="shared" si="49"/>
        <v>低</v>
      </c>
      <c r="O430" s="45">
        <v>43167</v>
      </c>
      <c r="P430" s="16">
        <f t="shared" si="48"/>
        <v>5</v>
      </c>
      <c r="Q430" s="16">
        <f t="shared" si="50"/>
        <v>1</v>
      </c>
      <c r="R430">
        <f t="shared" si="51"/>
        <v>1</v>
      </c>
    </row>
    <row r="431" spans="1:18" x14ac:dyDescent="0.4">
      <c r="A431" s="44" t="str">
        <f t="shared" si="46"/>
        <v>07-0158-9233-7910-2000-0000-0012</v>
      </c>
      <c r="B431" t="s">
        <v>3014</v>
      </c>
      <c r="C431" s="76"/>
      <c r="D431" s="83" t="s">
        <v>4466</v>
      </c>
      <c r="E431" t="s">
        <v>1427</v>
      </c>
      <c r="F431" t="s">
        <v>335</v>
      </c>
      <c r="G431" s="13">
        <v>42802</v>
      </c>
      <c r="H431">
        <v>59.36</v>
      </c>
      <c r="I431" t="s">
        <v>145</v>
      </c>
      <c r="J431" t="s">
        <v>978</v>
      </c>
      <c r="K431" t="s">
        <v>2285</v>
      </c>
      <c r="L431" s="60" t="s">
        <v>149</v>
      </c>
      <c r="M431" s="1" t="str">
        <f t="shared" si="47"/>
        <v>広島市</v>
      </c>
      <c r="N431" s="1" t="str">
        <f t="shared" si="49"/>
        <v>低</v>
      </c>
      <c r="O431" s="45">
        <v>42802</v>
      </c>
      <c r="P431" s="16">
        <f t="shared" si="48"/>
        <v>6</v>
      </c>
      <c r="Q431" s="16">
        <f t="shared" si="50"/>
        <v>0</v>
      </c>
      <c r="R431">
        <f t="shared" si="51"/>
        <v>1</v>
      </c>
    </row>
    <row r="432" spans="1:18" x14ac:dyDescent="0.4">
      <c r="A432" s="44" t="str">
        <f t="shared" si="46"/>
        <v>07-0146-0745-7910-2000-0000-0014e7400t6719</v>
      </c>
      <c r="B432" t="s">
        <v>3015</v>
      </c>
      <c r="C432" t="s">
        <v>3016</v>
      </c>
      <c r="D432" s="83" t="s">
        <v>4466</v>
      </c>
      <c r="E432" t="s">
        <v>1428</v>
      </c>
      <c r="F432" t="s">
        <v>274</v>
      </c>
      <c r="G432" s="13">
        <v>42937</v>
      </c>
      <c r="H432">
        <v>12.72</v>
      </c>
      <c r="I432" t="s">
        <v>145</v>
      </c>
      <c r="J432" t="s">
        <v>980</v>
      </c>
      <c r="K432" t="s">
        <v>2285</v>
      </c>
      <c r="L432" s="60" t="s">
        <v>149</v>
      </c>
      <c r="M432" s="1" t="str">
        <f t="shared" si="47"/>
        <v>岡山市</v>
      </c>
      <c r="N432" s="1" t="str">
        <f t="shared" si="49"/>
        <v>低</v>
      </c>
      <c r="O432" s="45">
        <v>42937</v>
      </c>
      <c r="P432" s="16">
        <f t="shared" si="48"/>
        <v>6</v>
      </c>
      <c r="Q432" s="16">
        <f t="shared" si="50"/>
        <v>1</v>
      </c>
      <c r="R432">
        <f t="shared" si="51"/>
        <v>1</v>
      </c>
    </row>
    <row r="433" spans="1:18" x14ac:dyDescent="0.4">
      <c r="A433" s="44" t="str">
        <f t="shared" si="46"/>
        <v/>
      </c>
      <c r="B433" s="76"/>
      <c r="C433" s="76"/>
      <c r="E433" t="s">
        <v>1429</v>
      </c>
      <c r="F433" t="s">
        <v>437</v>
      </c>
      <c r="G433" s="13">
        <v>42790</v>
      </c>
      <c r="H433">
        <v>19.440000000000001</v>
      </c>
      <c r="I433" t="s">
        <v>145</v>
      </c>
      <c r="J433" t="s">
        <v>978</v>
      </c>
      <c r="K433" s="76"/>
      <c r="L433" s="60" t="s">
        <v>148</v>
      </c>
      <c r="M433" s="1" t="str">
        <f t="shared" si="47"/>
        <v>広島市</v>
      </c>
      <c r="N433" s="1" t="str">
        <f t="shared" si="49"/>
        <v>低</v>
      </c>
      <c r="O433" s="45">
        <v>42790</v>
      </c>
      <c r="P433" s="16">
        <f t="shared" si="48"/>
        <v>6</v>
      </c>
      <c r="Q433" s="16">
        <f t="shared" si="50"/>
        <v>0</v>
      </c>
      <c r="R433">
        <f t="shared" si="51"/>
        <v>0</v>
      </c>
    </row>
    <row r="434" spans="1:18" x14ac:dyDescent="0.4">
      <c r="A434" s="44" t="str">
        <f t="shared" si="46"/>
        <v>07-0171-1290-4310-2000-0000-0013m2710n1413</v>
      </c>
      <c r="B434" t="s">
        <v>3017</v>
      </c>
      <c r="C434" t="s">
        <v>3018</v>
      </c>
      <c r="E434" t="s">
        <v>1430</v>
      </c>
      <c r="F434" t="s">
        <v>454</v>
      </c>
      <c r="G434" s="13">
        <v>42893</v>
      </c>
      <c r="H434">
        <v>67.84</v>
      </c>
      <c r="I434" t="s">
        <v>145</v>
      </c>
      <c r="J434" t="s">
        <v>982</v>
      </c>
      <c r="K434" t="s">
        <v>2285</v>
      </c>
      <c r="L434" s="60" t="s">
        <v>149</v>
      </c>
      <c r="M434" s="1" t="str">
        <f t="shared" si="47"/>
        <v>山口市</v>
      </c>
      <c r="N434" s="1" t="str">
        <f t="shared" si="49"/>
        <v>低</v>
      </c>
      <c r="O434" s="45">
        <v>42893</v>
      </c>
      <c r="P434" s="16">
        <f t="shared" si="48"/>
        <v>6</v>
      </c>
      <c r="Q434" s="16">
        <f t="shared" si="50"/>
        <v>1</v>
      </c>
      <c r="R434">
        <f t="shared" si="51"/>
        <v>1</v>
      </c>
    </row>
    <row r="435" spans="1:18" x14ac:dyDescent="0.4">
      <c r="A435" s="44" t="str">
        <f t="shared" si="46"/>
        <v>07-0167-8046-9210-2000-0000-0012</v>
      </c>
      <c r="B435" t="s">
        <v>3019</v>
      </c>
      <c r="C435" s="76"/>
      <c r="E435" t="s">
        <v>1431</v>
      </c>
      <c r="F435" t="s">
        <v>503</v>
      </c>
      <c r="G435" s="13">
        <v>43005</v>
      </c>
      <c r="H435">
        <v>87.48</v>
      </c>
      <c r="I435" t="s">
        <v>145</v>
      </c>
      <c r="J435" t="s">
        <v>978</v>
      </c>
      <c r="K435" t="s">
        <v>2285</v>
      </c>
      <c r="L435" s="60" t="s">
        <v>149</v>
      </c>
      <c r="M435" s="1" t="str">
        <f t="shared" si="47"/>
        <v>広島市</v>
      </c>
      <c r="N435" s="1" t="str">
        <f t="shared" si="49"/>
        <v>低</v>
      </c>
      <c r="O435" s="45">
        <v>43005</v>
      </c>
      <c r="P435" s="16">
        <f t="shared" si="48"/>
        <v>5</v>
      </c>
      <c r="Q435" s="16">
        <f t="shared" si="50"/>
        <v>0</v>
      </c>
      <c r="R435">
        <f t="shared" si="51"/>
        <v>1</v>
      </c>
    </row>
    <row r="436" spans="1:18" x14ac:dyDescent="0.4">
      <c r="A436" s="44" t="str">
        <f t="shared" si="46"/>
        <v>07-0167-8046-8410-2000-0000-0017</v>
      </c>
      <c r="B436" t="s">
        <v>3020</v>
      </c>
      <c r="C436" s="76"/>
      <c r="E436" t="s">
        <v>1432</v>
      </c>
      <c r="F436" t="s">
        <v>504</v>
      </c>
      <c r="G436" s="13">
        <v>43005</v>
      </c>
      <c r="H436">
        <v>87.48</v>
      </c>
      <c r="I436" t="s">
        <v>145</v>
      </c>
      <c r="J436" t="s">
        <v>978</v>
      </c>
      <c r="K436" t="s">
        <v>2285</v>
      </c>
      <c r="L436" s="60" t="s">
        <v>149</v>
      </c>
      <c r="M436" s="1" t="str">
        <f t="shared" si="47"/>
        <v>広島市</v>
      </c>
      <c r="N436" s="1" t="str">
        <f t="shared" si="49"/>
        <v>低</v>
      </c>
      <c r="O436" s="45">
        <v>43005</v>
      </c>
      <c r="P436" s="16">
        <f t="shared" si="48"/>
        <v>5</v>
      </c>
      <c r="Q436" s="16">
        <f t="shared" si="50"/>
        <v>0</v>
      </c>
      <c r="R436">
        <f t="shared" si="51"/>
        <v>1</v>
      </c>
    </row>
    <row r="437" spans="1:18" x14ac:dyDescent="0.4">
      <c r="A437" s="44" t="str">
        <f t="shared" si="46"/>
        <v>07-0141-0043-1310-2000-0000-0012e0400r1113</v>
      </c>
      <c r="B437" s="71" t="s">
        <v>3021</v>
      </c>
      <c r="C437" t="s">
        <v>3022</v>
      </c>
      <c r="D437" s="83" t="s">
        <v>4466</v>
      </c>
      <c r="E437" t="s">
        <v>1433</v>
      </c>
      <c r="F437" t="s">
        <v>505</v>
      </c>
      <c r="G437" s="13">
        <v>42882</v>
      </c>
      <c r="H437">
        <v>59.36</v>
      </c>
      <c r="I437" t="s">
        <v>145</v>
      </c>
      <c r="J437" t="s">
        <v>980</v>
      </c>
      <c r="K437" t="s">
        <v>2285</v>
      </c>
      <c r="L437" s="60" t="s">
        <v>149</v>
      </c>
      <c r="M437" s="1" t="str">
        <f t="shared" si="47"/>
        <v>岡山市</v>
      </c>
      <c r="N437" s="1" t="str">
        <f t="shared" si="49"/>
        <v>低</v>
      </c>
      <c r="O437" s="45">
        <v>42882</v>
      </c>
      <c r="P437" s="16">
        <f t="shared" si="48"/>
        <v>6</v>
      </c>
      <c r="Q437" s="16">
        <f t="shared" si="50"/>
        <v>1</v>
      </c>
      <c r="R437">
        <f t="shared" si="51"/>
        <v>1</v>
      </c>
    </row>
    <row r="438" spans="1:18" x14ac:dyDescent="0.4">
      <c r="A438" s="44" t="str">
        <f t="shared" si="46"/>
        <v>07-0167-8043-6210-2000-0000-0012e0680r7612</v>
      </c>
      <c r="B438" t="s">
        <v>3023</v>
      </c>
      <c r="C438" t="s">
        <v>3024</v>
      </c>
      <c r="E438" t="s">
        <v>1434</v>
      </c>
      <c r="F438" t="s">
        <v>506</v>
      </c>
      <c r="G438" s="13">
        <v>42831</v>
      </c>
      <c r="H438">
        <v>18.55</v>
      </c>
      <c r="I438" t="s">
        <v>145</v>
      </c>
      <c r="J438" t="s">
        <v>978</v>
      </c>
      <c r="K438" t="s">
        <v>2285</v>
      </c>
      <c r="L438" s="60" t="s">
        <v>149</v>
      </c>
      <c r="M438" s="1" t="str">
        <f t="shared" si="47"/>
        <v>広島市</v>
      </c>
      <c r="N438" s="1" t="str">
        <f t="shared" si="49"/>
        <v>低</v>
      </c>
      <c r="O438" s="45">
        <v>42831</v>
      </c>
      <c r="P438" s="16">
        <f t="shared" si="48"/>
        <v>6</v>
      </c>
      <c r="Q438" s="16">
        <f t="shared" si="50"/>
        <v>1</v>
      </c>
      <c r="R438">
        <f t="shared" si="51"/>
        <v>1</v>
      </c>
    </row>
    <row r="439" spans="1:18" x14ac:dyDescent="0.4">
      <c r="A439" s="44" t="str">
        <f t="shared" si="46"/>
        <v>07-0167-8040-7310-2000-0000-0019e0680n7713</v>
      </c>
      <c r="B439" s="71" t="s">
        <v>3025</v>
      </c>
      <c r="C439" t="s">
        <v>3026</v>
      </c>
      <c r="D439" s="83" t="s">
        <v>4466</v>
      </c>
      <c r="E439" t="s">
        <v>1435</v>
      </c>
      <c r="F439" t="s">
        <v>507</v>
      </c>
      <c r="G439" s="13">
        <v>42811</v>
      </c>
      <c r="H439">
        <v>36.305</v>
      </c>
      <c r="I439" t="s">
        <v>145</v>
      </c>
      <c r="J439" t="s">
        <v>978</v>
      </c>
      <c r="K439" t="s">
        <v>2285</v>
      </c>
      <c r="L439" s="60" t="s">
        <v>149</v>
      </c>
      <c r="M439" s="1" t="str">
        <f t="shared" si="47"/>
        <v>広島市</v>
      </c>
      <c r="N439" s="1" t="str">
        <f t="shared" si="49"/>
        <v>低</v>
      </c>
      <c r="O439" s="45">
        <v>42811</v>
      </c>
      <c r="P439" s="16">
        <f t="shared" si="48"/>
        <v>6</v>
      </c>
      <c r="Q439" s="16">
        <f t="shared" si="50"/>
        <v>1</v>
      </c>
      <c r="R439">
        <f t="shared" si="51"/>
        <v>1</v>
      </c>
    </row>
    <row r="440" spans="1:18" x14ac:dyDescent="0.4">
      <c r="A440" s="44" t="str">
        <f t="shared" si="46"/>
        <v>07-0141-0047-4310-2000-0000-0011e0400v1413</v>
      </c>
      <c r="B440" s="71" t="s">
        <v>3027</v>
      </c>
      <c r="C440" t="s">
        <v>3028</v>
      </c>
      <c r="E440" t="s">
        <v>1436</v>
      </c>
      <c r="F440" t="s">
        <v>508</v>
      </c>
      <c r="G440" s="13">
        <v>42887</v>
      </c>
      <c r="H440">
        <v>57.24</v>
      </c>
      <c r="I440" t="s">
        <v>145</v>
      </c>
      <c r="J440" t="s">
        <v>980</v>
      </c>
      <c r="K440" t="s">
        <v>2285</v>
      </c>
      <c r="L440" s="60" t="s">
        <v>149</v>
      </c>
      <c r="M440" s="1" t="str">
        <f t="shared" si="47"/>
        <v>岡山市</v>
      </c>
      <c r="N440" s="1" t="str">
        <f t="shared" si="49"/>
        <v>低</v>
      </c>
      <c r="O440" s="45">
        <v>42887</v>
      </c>
      <c r="P440" s="16">
        <f t="shared" si="48"/>
        <v>6</v>
      </c>
      <c r="Q440" s="16">
        <f t="shared" si="50"/>
        <v>1</v>
      </c>
      <c r="R440">
        <f t="shared" si="51"/>
        <v>1</v>
      </c>
    </row>
    <row r="441" spans="1:18" x14ac:dyDescent="0.4">
      <c r="A441" s="44" t="str">
        <f t="shared" si="46"/>
        <v>07-0167-8043-4110-2000-0000-0017e0680r7411</v>
      </c>
      <c r="B441" s="71" t="s">
        <v>3029</v>
      </c>
      <c r="C441" t="s">
        <v>3030</v>
      </c>
      <c r="E441" t="s">
        <v>1437</v>
      </c>
      <c r="F441" t="s">
        <v>508</v>
      </c>
      <c r="G441" s="13">
        <v>43004</v>
      </c>
      <c r="H441">
        <v>85.86</v>
      </c>
      <c r="I441" t="s">
        <v>145</v>
      </c>
      <c r="J441" t="s">
        <v>978</v>
      </c>
      <c r="K441" t="s">
        <v>2285</v>
      </c>
      <c r="L441" s="60" t="s">
        <v>149</v>
      </c>
      <c r="M441" s="1" t="str">
        <f t="shared" si="47"/>
        <v>広島市</v>
      </c>
      <c r="N441" s="1" t="str">
        <f t="shared" si="49"/>
        <v>低</v>
      </c>
      <c r="O441" s="45">
        <v>43004</v>
      </c>
      <c r="P441" s="16">
        <f t="shared" si="48"/>
        <v>5</v>
      </c>
      <c r="Q441" s="16">
        <f t="shared" si="50"/>
        <v>1</v>
      </c>
      <c r="R441">
        <f t="shared" si="51"/>
        <v>1</v>
      </c>
    </row>
    <row r="442" spans="1:18" x14ac:dyDescent="0.4">
      <c r="A442" s="44" t="str">
        <f t="shared" si="46"/>
        <v>07-0167-8046-8710-2000-0000-0016e0680u7817</v>
      </c>
      <c r="B442" t="s">
        <v>3031</v>
      </c>
      <c r="C442" t="s">
        <v>3032</v>
      </c>
      <c r="E442" t="s">
        <v>1438</v>
      </c>
      <c r="F442" t="s">
        <v>508</v>
      </c>
      <c r="G442" s="13">
        <v>43005</v>
      </c>
      <c r="H442">
        <v>59.36</v>
      </c>
      <c r="I442" t="s">
        <v>145</v>
      </c>
      <c r="J442" t="s">
        <v>978</v>
      </c>
      <c r="K442" t="s">
        <v>2285</v>
      </c>
      <c r="L442" s="60" t="s">
        <v>149</v>
      </c>
      <c r="M442" s="1" t="str">
        <f t="shared" si="47"/>
        <v>広島市</v>
      </c>
      <c r="N442" s="1" t="str">
        <f t="shared" si="49"/>
        <v>低</v>
      </c>
      <c r="O442" s="45">
        <v>43005</v>
      </c>
      <c r="P442" s="16">
        <f t="shared" si="48"/>
        <v>5</v>
      </c>
      <c r="Q442" s="16">
        <f t="shared" si="50"/>
        <v>1</v>
      </c>
      <c r="R442">
        <f t="shared" si="51"/>
        <v>1</v>
      </c>
    </row>
    <row r="443" spans="1:18" x14ac:dyDescent="0.4">
      <c r="A443" s="44" t="str">
        <f t="shared" si="46"/>
        <v>07-0167-8225-6910-2000-0000-0017c2680t7619</v>
      </c>
      <c r="B443" s="72" t="s">
        <v>3033</v>
      </c>
      <c r="C443" s="72" t="s">
        <v>3034</v>
      </c>
      <c r="D443" s="85" t="s">
        <v>4466</v>
      </c>
      <c r="E443" t="s">
        <v>1439</v>
      </c>
      <c r="F443" t="s">
        <v>385</v>
      </c>
      <c r="G443" s="13">
        <v>43339</v>
      </c>
      <c r="H443">
        <v>60.48</v>
      </c>
      <c r="I443" t="s">
        <v>145</v>
      </c>
      <c r="J443" t="s">
        <v>978</v>
      </c>
      <c r="K443" t="s">
        <v>2285</v>
      </c>
      <c r="L443" s="60" t="s">
        <v>149</v>
      </c>
      <c r="M443" s="1" t="str">
        <f t="shared" si="47"/>
        <v>広島市</v>
      </c>
      <c r="N443" s="1" t="str">
        <f t="shared" si="49"/>
        <v>低</v>
      </c>
      <c r="O443" s="45">
        <v>43339</v>
      </c>
      <c r="P443" s="16">
        <f t="shared" si="48"/>
        <v>5</v>
      </c>
      <c r="Q443" s="16">
        <f t="shared" si="50"/>
        <v>1</v>
      </c>
      <c r="R443">
        <f t="shared" si="51"/>
        <v>1</v>
      </c>
    </row>
    <row r="444" spans="1:18" x14ac:dyDescent="0.4">
      <c r="A444" s="44" t="str">
        <f t="shared" si="46"/>
        <v>07-0167-8225-7110-2000-0000-0014c2680t7711</v>
      </c>
      <c r="B444" s="72" t="s">
        <v>3035</v>
      </c>
      <c r="C444" s="72" t="s">
        <v>3036</v>
      </c>
      <c r="D444" s="85" t="s">
        <v>4466</v>
      </c>
      <c r="E444" t="s">
        <v>1440</v>
      </c>
      <c r="F444" t="s">
        <v>244</v>
      </c>
      <c r="G444" s="13">
        <v>43339</v>
      </c>
      <c r="H444">
        <v>52.92</v>
      </c>
      <c r="I444" t="s">
        <v>145</v>
      </c>
      <c r="J444" t="s">
        <v>978</v>
      </c>
      <c r="K444" t="s">
        <v>2285</v>
      </c>
      <c r="L444" s="60" t="s">
        <v>149</v>
      </c>
      <c r="M444" s="1" t="str">
        <f t="shared" si="47"/>
        <v>広島市</v>
      </c>
      <c r="N444" s="1" t="str">
        <f t="shared" si="49"/>
        <v>低</v>
      </c>
      <c r="O444" s="45">
        <v>43339</v>
      </c>
      <c r="P444" s="16">
        <f t="shared" si="48"/>
        <v>5</v>
      </c>
      <c r="Q444" s="16">
        <f t="shared" si="50"/>
        <v>1</v>
      </c>
      <c r="R444">
        <f t="shared" si="51"/>
        <v>1</v>
      </c>
    </row>
    <row r="445" spans="1:18" x14ac:dyDescent="0.4">
      <c r="A445" s="44" t="str">
        <f t="shared" si="46"/>
        <v>07-0158-9236-2510-2000-0000-0012d2590u8215</v>
      </c>
      <c r="B445" t="s">
        <v>3037</v>
      </c>
      <c r="C445" t="s">
        <v>3038</v>
      </c>
      <c r="E445" t="s">
        <v>1441</v>
      </c>
      <c r="F445" t="s">
        <v>509</v>
      </c>
      <c r="G445" s="13">
        <v>42816</v>
      </c>
      <c r="H445">
        <v>67.84</v>
      </c>
      <c r="I445" t="s">
        <v>145</v>
      </c>
      <c r="J445" t="s">
        <v>978</v>
      </c>
      <c r="K445" t="s">
        <v>2285</v>
      </c>
      <c r="L445" s="60" t="s">
        <v>149</v>
      </c>
      <c r="M445" s="1" t="str">
        <f t="shared" si="47"/>
        <v>広島市</v>
      </c>
      <c r="N445" s="1" t="str">
        <f t="shared" si="49"/>
        <v>低</v>
      </c>
      <c r="O445" s="45">
        <v>42816</v>
      </c>
      <c r="P445" s="16">
        <f t="shared" si="48"/>
        <v>6</v>
      </c>
      <c r="Q445" s="16">
        <f t="shared" si="50"/>
        <v>1</v>
      </c>
      <c r="R445">
        <f t="shared" si="51"/>
        <v>1</v>
      </c>
    </row>
    <row r="446" spans="1:18" x14ac:dyDescent="0.4">
      <c r="A446" s="44" t="str">
        <f t="shared" si="46"/>
        <v>07-0158-9236-2610-2000-0000-0015d2590u8216</v>
      </c>
      <c r="B446" t="s">
        <v>3039</v>
      </c>
      <c r="C446" t="s">
        <v>3040</v>
      </c>
      <c r="E446" t="s">
        <v>1442</v>
      </c>
      <c r="F446" t="s">
        <v>509</v>
      </c>
      <c r="G446" s="13">
        <v>42816</v>
      </c>
      <c r="H446">
        <v>57.24</v>
      </c>
      <c r="I446" t="s">
        <v>145</v>
      </c>
      <c r="J446" t="s">
        <v>978</v>
      </c>
      <c r="K446" t="s">
        <v>2285</v>
      </c>
      <c r="L446" s="60" t="s">
        <v>149</v>
      </c>
      <c r="M446" s="1" t="str">
        <f t="shared" si="47"/>
        <v>広島市</v>
      </c>
      <c r="N446" s="1" t="str">
        <f t="shared" si="49"/>
        <v>低</v>
      </c>
      <c r="O446" s="45">
        <v>42816</v>
      </c>
      <c r="P446" s="16">
        <f t="shared" si="48"/>
        <v>6</v>
      </c>
      <c r="Q446" s="16">
        <f t="shared" si="50"/>
        <v>1</v>
      </c>
      <c r="R446">
        <f t="shared" si="51"/>
        <v>1</v>
      </c>
    </row>
    <row r="447" spans="1:18" x14ac:dyDescent="0.4">
      <c r="A447" s="44" t="str">
        <f t="shared" si="46"/>
        <v>07-0171-1283-9210-2000-0000-0015k2710r1912</v>
      </c>
      <c r="B447" s="71" t="s">
        <v>3041</v>
      </c>
      <c r="C447" t="s">
        <v>3042</v>
      </c>
      <c r="E447" t="s">
        <v>1443</v>
      </c>
      <c r="F447" t="s">
        <v>510</v>
      </c>
      <c r="G447" s="13">
        <v>42818</v>
      </c>
      <c r="H447">
        <v>11.66</v>
      </c>
      <c r="I447" t="s">
        <v>145</v>
      </c>
      <c r="J447" t="s">
        <v>997</v>
      </c>
      <c r="K447" t="s">
        <v>2285</v>
      </c>
      <c r="L447" s="60" t="s">
        <v>149</v>
      </c>
      <c r="M447" s="1" t="str">
        <f t="shared" si="47"/>
        <v>山口市</v>
      </c>
      <c r="N447" s="1" t="str">
        <f t="shared" si="49"/>
        <v>低</v>
      </c>
      <c r="O447" s="45">
        <v>42818</v>
      </c>
      <c r="P447" s="16">
        <f t="shared" si="48"/>
        <v>6</v>
      </c>
      <c r="Q447" s="16">
        <f t="shared" si="50"/>
        <v>1</v>
      </c>
      <c r="R447">
        <f t="shared" si="51"/>
        <v>1</v>
      </c>
    </row>
    <row r="448" spans="1:18" x14ac:dyDescent="0.4">
      <c r="A448" s="44" t="str">
        <f t="shared" si="46"/>
        <v>07-0171-1292-8510-2000-0000-0011m2710q1815</v>
      </c>
      <c r="B448" t="s">
        <v>3043</v>
      </c>
      <c r="C448" t="s">
        <v>3044</v>
      </c>
      <c r="D448" s="83" t="s">
        <v>4466</v>
      </c>
      <c r="E448" t="s">
        <v>1444</v>
      </c>
      <c r="F448" t="s">
        <v>511</v>
      </c>
      <c r="G448" s="13">
        <v>42908</v>
      </c>
      <c r="H448">
        <v>33.39</v>
      </c>
      <c r="I448" t="s">
        <v>145</v>
      </c>
      <c r="J448" t="s">
        <v>997</v>
      </c>
      <c r="K448" t="s">
        <v>2285</v>
      </c>
      <c r="L448" s="60" t="s">
        <v>149</v>
      </c>
      <c r="M448" s="1" t="str">
        <f t="shared" si="47"/>
        <v>山口市</v>
      </c>
      <c r="N448" s="1" t="str">
        <f t="shared" si="49"/>
        <v>低</v>
      </c>
      <c r="O448" s="45">
        <v>42908</v>
      </c>
      <c r="P448" s="16">
        <f t="shared" si="48"/>
        <v>6</v>
      </c>
      <c r="Q448" s="16">
        <f t="shared" si="50"/>
        <v>1</v>
      </c>
      <c r="R448">
        <f t="shared" si="51"/>
        <v>1</v>
      </c>
    </row>
    <row r="449" spans="1:18" x14ac:dyDescent="0.4">
      <c r="A449" s="44" t="str">
        <f t="shared" si="46"/>
        <v>07-0171-1284-0810-2000-0000-0013k2710s1018</v>
      </c>
      <c r="B449" t="s">
        <v>3045</v>
      </c>
      <c r="C449" t="s">
        <v>3046</v>
      </c>
      <c r="E449" t="s">
        <v>1445</v>
      </c>
      <c r="F449" t="s">
        <v>512</v>
      </c>
      <c r="G449" s="13">
        <v>42825</v>
      </c>
      <c r="H449">
        <v>33.92</v>
      </c>
      <c r="I449" t="s">
        <v>145</v>
      </c>
      <c r="J449" t="s">
        <v>997</v>
      </c>
      <c r="K449" t="s">
        <v>2285</v>
      </c>
      <c r="L449" s="60" t="s">
        <v>149</v>
      </c>
      <c r="M449" s="1" t="str">
        <f t="shared" si="47"/>
        <v>山口市</v>
      </c>
      <c r="N449" s="1" t="str">
        <f t="shared" si="49"/>
        <v>低</v>
      </c>
      <c r="O449" s="45">
        <v>42825</v>
      </c>
      <c r="P449" s="16">
        <f t="shared" si="48"/>
        <v>6</v>
      </c>
      <c r="Q449" s="16">
        <f t="shared" si="50"/>
        <v>1</v>
      </c>
      <c r="R449">
        <f t="shared" si="51"/>
        <v>1</v>
      </c>
    </row>
    <row r="450" spans="1:18" x14ac:dyDescent="0.4">
      <c r="A450" s="44" t="str">
        <f t="shared" si="46"/>
        <v>07-0185-5004-0910-2000-0000-0015a0850s5019</v>
      </c>
      <c r="B450" t="s">
        <v>3047</v>
      </c>
      <c r="C450" t="s">
        <v>3048</v>
      </c>
      <c r="D450" s="83" t="s">
        <v>4466</v>
      </c>
      <c r="E450" t="s">
        <v>1446</v>
      </c>
      <c r="F450" t="s">
        <v>387</v>
      </c>
      <c r="G450" s="13">
        <v>43439</v>
      </c>
      <c r="H450">
        <v>77.760000000000005</v>
      </c>
      <c r="I450" t="s">
        <v>145</v>
      </c>
      <c r="J450" t="s">
        <v>997</v>
      </c>
      <c r="K450" t="s">
        <v>2285</v>
      </c>
      <c r="L450" s="60" t="s">
        <v>148</v>
      </c>
      <c r="M450" s="1" t="str">
        <f t="shared" si="47"/>
        <v>山口市</v>
      </c>
      <c r="N450" s="1" t="str">
        <f t="shared" si="49"/>
        <v>低</v>
      </c>
      <c r="O450" s="45">
        <v>43439</v>
      </c>
      <c r="P450" s="16">
        <f t="shared" si="48"/>
        <v>4</v>
      </c>
      <c r="Q450" s="16">
        <f t="shared" si="50"/>
        <v>1</v>
      </c>
      <c r="R450">
        <f t="shared" si="51"/>
        <v>1</v>
      </c>
    </row>
    <row r="451" spans="1:18" x14ac:dyDescent="0.4">
      <c r="A451" s="44" t="str">
        <f t="shared" si="46"/>
        <v>07-0185-5001-3510-2000-0000-0019a0850p5315</v>
      </c>
      <c r="B451" s="71" t="s">
        <v>3049</v>
      </c>
      <c r="C451" t="s">
        <v>3050</v>
      </c>
      <c r="D451" s="83" t="s">
        <v>4466</v>
      </c>
      <c r="E451" t="s">
        <v>1447</v>
      </c>
      <c r="F451" t="s">
        <v>387</v>
      </c>
      <c r="G451" s="13">
        <v>43439</v>
      </c>
      <c r="H451">
        <v>77.760000000000005</v>
      </c>
      <c r="I451" t="s">
        <v>145</v>
      </c>
      <c r="J451" t="s">
        <v>997</v>
      </c>
      <c r="K451" t="s">
        <v>2285</v>
      </c>
      <c r="L451" s="60" t="s">
        <v>148</v>
      </c>
      <c r="M451" s="1" t="str">
        <f t="shared" si="47"/>
        <v>山口市</v>
      </c>
      <c r="N451" s="1" t="str">
        <f t="shared" si="49"/>
        <v>低</v>
      </c>
      <c r="O451" s="45">
        <v>43439</v>
      </c>
      <c r="P451" s="16">
        <f t="shared" si="48"/>
        <v>4</v>
      </c>
      <c r="Q451" s="16">
        <f t="shared" si="50"/>
        <v>1</v>
      </c>
      <c r="R451">
        <f t="shared" si="51"/>
        <v>1</v>
      </c>
    </row>
    <row r="452" spans="1:18" x14ac:dyDescent="0.4">
      <c r="A452" s="44" t="str">
        <f t="shared" ref="A452:A515" si="52">+B452&amp;C452</f>
        <v>07-0185-5001-3910-2000-0000-0011a0850p5319</v>
      </c>
      <c r="B452" s="71" t="s">
        <v>3051</v>
      </c>
      <c r="C452" t="s">
        <v>3052</v>
      </c>
      <c r="D452" s="83" t="s">
        <v>4466</v>
      </c>
      <c r="E452" t="s">
        <v>1448</v>
      </c>
      <c r="F452" t="s">
        <v>387</v>
      </c>
      <c r="G452" s="13">
        <v>43438</v>
      </c>
      <c r="H452">
        <v>61.02</v>
      </c>
      <c r="I452" t="s">
        <v>145</v>
      </c>
      <c r="J452" t="s">
        <v>997</v>
      </c>
      <c r="K452" t="s">
        <v>2285</v>
      </c>
      <c r="L452" s="60" t="s">
        <v>148</v>
      </c>
      <c r="M452" s="1" t="str">
        <f t="shared" ref="M452:M515" si="53">+VLOOKUP(J452,$T$2:$U$11,2,0)</f>
        <v>山口市</v>
      </c>
      <c r="N452" s="1" t="str">
        <f t="shared" si="49"/>
        <v>低</v>
      </c>
      <c r="O452" s="45">
        <v>43438</v>
      </c>
      <c r="P452" s="16">
        <f t="shared" ref="P452:P515" si="54">DATEDIF(O452,$B$1,"Y")</f>
        <v>4</v>
      </c>
      <c r="Q452" s="16">
        <f t="shared" si="50"/>
        <v>1</v>
      </c>
      <c r="R452">
        <f t="shared" si="51"/>
        <v>1</v>
      </c>
    </row>
    <row r="453" spans="1:18" x14ac:dyDescent="0.4">
      <c r="A453" s="44" t="str">
        <f t="shared" si="52"/>
        <v>07-0185-5001-4110-2000-0000-0018a0850p5411</v>
      </c>
      <c r="B453" s="71" t="s">
        <v>3053</v>
      </c>
      <c r="C453" t="s">
        <v>3054</v>
      </c>
      <c r="D453" s="83" t="s">
        <v>4466</v>
      </c>
      <c r="E453" t="s">
        <v>1449</v>
      </c>
      <c r="F453" t="s">
        <v>387</v>
      </c>
      <c r="G453" s="13">
        <v>43438</v>
      </c>
      <c r="H453">
        <v>70.739999999999995</v>
      </c>
      <c r="I453" t="s">
        <v>145</v>
      </c>
      <c r="J453" t="s">
        <v>997</v>
      </c>
      <c r="K453" t="s">
        <v>2285</v>
      </c>
      <c r="L453" s="60" t="s">
        <v>148</v>
      </c>
      <c r="M453" s="1" t="str">
        <f t="shared" si="53"/>
        <v>山口市</v>
      </c>
      <c r="N453" s="1" t="str">
        <f t="shared" si="49"/>
        <v>低</v>
      </c>
      <c r="O453" s="45">
        <v>43438</v>
      </c>
      <c r="P453" s="16">
        <f t="shared" si="54"/>
        <v>4</v>
      </c>
      <c r="Q453" s="16">
        <f t="shared" si="50"/>
        <v>1</v>
      </c>
      <c r="R453">
        <f t="shared" si="51"/>
        <v>1</v>
      </c>
    </row>
    <row r="454" spans="1:18" x14ac:dyDescent="0.4">
      <c r="A454" s="44" t="str">
        <f t="shared" si="52"/>
        <v>07-0185-5001-0710-2000-0000-0012a0850p5017</v>
      </c>
      <c r="B454" s="71" t="s">
        <v>3055</v>
      </c>
      <c r="C454" t="s">
        <v>3056</v>
      </c>
      <c r="D454" s="83" t="s">
        <v>4466</v>
      </c>
      <c r="E454" t="s">
        <v>1450</v>
      </c>
      <c r="F454" t="s">
        <v>387</v>
      </c>
      <c r="G454" s="13">
        <v>43403</v>
      </c>
      <c r="H454">
        <v>77.760000000000005</v>
      </c>
      <c r="I454" t="s">
        <v>145</v>
      </c>
      <c r="J454" t="s">
        <v>997</v>
      </c>
      <c r="K454" t="s">
        <v>2285</v>
      </c>
      <c r="L454" s="60" t="s">
        <v>148</v>
      </c>
      <c r="M454" s="1" t="str">
        <f t="shared" si="53"/>
        <v>山口市</v>
      </c>
      <c r="N454" s="1" t="str">
        <f t="shared" si="49"/>
        <v>低</v>
      </c>
      <c r="O454" s="45">
        <v>43403</v>
      </c>
      <c r="P454" s="16">
        <f t="shared" si="54"/>
        <v>4</v>
      </c>
      <c r="Q454" s="16">
        <f t="shared" si="50"/>
        <v>1</v>
      </c>
      <c r="R454">
        <f t="shared" si="51"/>
        <v>1</v>
      </c>
    </row>
    <row r="455" spans="1:18" x14ac:dyDescent="0.4">
      <c r="A455" s="44" t="str">
        <f t="shared" si="52"/>
        <v>07-0185-5016-7510-2000-0000-0015b0850u5715</v>
      </c>
      <c r="B455" t="s">
        <v>3057</v>
      </c>
      <c r="C455" t="s">
        <v>3058</v>
      </c>
      <c r="D455" s="83" t="s">
        <v>4466</v>
      </c>
      <c r="E455" t="s">
        <v>1451</v>
      </c>
      <c r="F455" t="s">
        <v>387</v>
      </c>
      <c r="G455" s="13">
        <v>43237</v>
      </c>
      <c r="H455">
        <v>77.760000000000005</v>
      </c>
      <c r="I455" t="s">
        <v>145</v>
      </c>
      <c r="J455" t="s">
        <v>997</v>
      </c>
      <c r="K455" t="s">
        <v>2285</v>
      </c>
      <c r="L455" s="60" t="s">
        <v>149</v>
      </c>
      <c r="M455" s="1" t="str">
        <f t="shared" si="53"/>
        <v>山口市</v>
      </c>
      <c r="N455" s="1" t="str">
        <f t="shared" si="49"/>
        <v>低</v>
      </c>
      <c r="O455" s="45">
        <v>43237</v>
      </c>
      <c r="P455" s="16">
        <f t="shared" si="54"/>
        <v>5</v>
      </c>
      <c r="Q455" s="16">
        <f t="shared" si="50"/>
        <v>1</v>
      </c>
      <c r="R455">
        <f t="shared" si="51"/>
        <v>1</v>
      </c>
    </row>
    <row r="456" spans="1:18" x14ac:dyDescent="0.4">
      <c r="A456" s="44" t="str">
        <f t="shared" si="52"/>
        <v>07-0185-5016-9110-2000-0000-0015b0850u5911</v>
      </c>
      <c r="B456" t="s">
        <v>3059</v>
      </c>
      <c r="C456" t="s">
        <v>3060</v>
      </c>
      <c r="D456" s="83" t="s">
        <v>4466</v>
      </c>
      <c r="E456" t="s">
        <v>1452</v>
      </c>
      <c r="F456" t="s">
        <v>387</v>
      </c>
      <c r="G456" s="13">
        <v>43246</v>
      </c>
      <c r="H456">
        <v>77.760000000000005</v>
      </c>
      <c r="I456" t="s">
        <v>145</v>
      </c>
      <c r="J456" t="s">
        <v>997</v>
      </c>
      <c r="K456" t="s">
        <v>2285</v>
      </c>
      <c r="L456" s="60" t="s">
        <v>149</v>
      </c>
      <c r="M456" s="1" t="str">
        <f t="shared" si="53"/>
        <v>山口市</v>
      </c>
      <c r="N456" s="1" t="str">
        <f t="shared" si="49"/>
        <v>低</v>
      </c>
      <c r="O456" s="45">
        <v>43246</v>
      </c>
      <c r="P456" s="16">
        <f t="shared" si="54"/>
        <v>5</v>
      </c>
      <c r="Q456" s="16">
        <f t="shared" si="50"/>
        <v>1</v>
      </c>
      <c r="R456">
        <f t="shared" si="51"/>
        <v>1</v>
      </c>
    </row>
    <row r="457" spans="1:18" x14ac:dyDescent="0.4">
      <c r="A457" s="44" t="str">
        <f t="shared" si="52"/>
        <v>07-0171-1284-4610-2000-0000-0011k2710s1416</v>
      </c>
      <c r="B457" t="s">
        <v>3061</v>
      </c>
      <c r="C457" t="s">
        <v>3062</v>
      </c>
      <c r="E457" t="s">
        <v>1453</v>
      </c>
      <c r="F457" t="s">
        <v>513</v>
      </c>
      <c r="G457" s="13">
        <v>42812</v>
      </c>
      <c r="H457">
        <v>16.164999999999999</v>
      </c>
      <c r="I457" t="s">
        <v>145</v>
      </c>
      <c r="J457" t="s">
        <v>997</v>
      </c>
      <c r="K457" t="s">
        <v>2285</v>
      </c>
      <c r="L457" s="60" t="s">
        <v>149</v>
      </c>
      <c r="M457" s="1" t="str">
        <f t="shared" si="53"/>
        <v>山口市</v>
      </c>
      <c r="N457" s="1" t="str">
        <f t="shared" si="49"/>
        <v>低</v>
      </c>
      <c r="O457" s="45">
        <v>42812</v>
      </c>
      <c r="P457" s="16">
        <f t="shared" si="54"/>
        <v>6</v>
      </c>
      <c r="Q457" s="16">
        <f t="shared" si="50"/>
        <v>1</v>
      </c>
      <c r="R457">
        <f t="shared" si="51"/>
        <v>1</v>
      </c>
    </row>
    <row r="458" spans="1:18" x14ac:dyDescent="0.4">
      <c r="A458" s="44" t="str">
        <f t="shared" si="52"/>
        <v>07-0158-9238-0210-2000-0000-0019d2590w8012</v>
      </c>
      <c r="B458" t="s">
        <v>3063</v>
      </c>
      <c r="C458" t="s">
        <v>3064</v>
      </c>
      <c r="E458" t="s">
        <v>1454</v>
      </c>
      <c r="F458" t="s">
        <v>514</v>
      </c>
      <c r="G458" s="13">
        <v>43141</v>
      </c>
      <c r="H458">
        <v>60.48</v>
      </c>
      <c r="I458" t="s">
        <v>145</v>
      </c>
      <c r="J458" t="s">
        <v>978</v>
      </c>
      <c r="K458" t="s">
        <v>2285</v>
      </c>
      <c r="L458" s="60" t="s">
        <v>149</v>
      </c>
      <c r="M458" s="1" t="str">
        <f t="shared" si="53"/>
        <v>広島市</v>
      </c>
      <c r="N458" s="1" t="str">
        <f t="shared" si="49"/>
        <v>低</v>
      </c>
      <c r="O458" s="45">
        <v>43141</v>
      </c>
      <c r="P458" s="16">
        <f t="shared" si="54"/>
        <v>5</v>
      </c>
      <c r="Q458" s="16">
        <f t="shared" si="50"/>
        <v>1</v>
      </c>
      <c r="R458">
        <f t="shared" si="51"/>
        <v>1</v>
      </c>
    </row>
    <row r="459" spans="1:18" x14ac:dyDescent="0.4">
      <c r="A459" s="44" t="str">
        <f t="shared" si="52"/>
        <v>07-1267-7734-6510-2000-0000-0017d7671s7625</v>
      </c>
      <c r="B459" t="s">
        <v>3065</v>
      </c>
      <c r="C459" t="s">
        <v>3066</v>
      </c>
      <c r="D459" s="83" t="s">
        <v>4466</v>
      </c>
      <c r="E459" t="s">
        <v>1455</v>
      </c>
      <c r="F459" t="s">
        <v>385</v>
      </c>
      <c r="G459" s="13">
        <v>42636</v>
      </c>
      <c r="H459">
        <v>133.56</v>
      </c>
      <c r="I459" t="s">
        <v>113</v>
      </c>
      <c r="J459" t="s">
        <v>978</v>
      </c>
      <c r="K459" t="s">
        <v>2285</v>
      </c>
      <c r="L459" s="60" t="s">
        <v>148</v>
      </c>
      <c r="M459" s="1" t="str">
        <f t="shared" si="53"/>
        <v>広島市</v>
      </c>
      <c r="N459" s="1" t="str">
        <f t="shared" si="49"/>
        <v>高</v>
      </c>
      <c r="O459" s="45">
        <v>42636</v>
      </c>
      <c r="P459" s="16">
        <f t="shared" si="54"/>
        <v>6</v>
      </c>
      <c r="Q459" s="16">
        <f t="shared" si="50"/>
        <v>1</v>
      </c>
      <c r="R459">
        <f t="shared" si="51"/>
        <v>1</v>
      </c>
    </row>
    <row r="460" spans="1:18" x14ac:dyDescent="0.4">
      <c r="A460" s="44" t="str">
        <f t="shared" si="52"/>
        <v>07-0158-9200-1510-2000-0000-0016a2590n8115</v>
      </c>
      <c r="B460" t="s">
        <v>3067</v>
      </c>
      <c r="C460" t="s">
        <v>3068</v>
      </c>
      <c r="E460" t="s">
        <v>1456</v>
      </c>
      <c r="F460" t="s">
        <v>515</v>
      </c>
      <c r="G460" s="13">
        <v>43524</v>
      </c>
      <c r="H460">
        <v>60.48</v>
      </c>
      <c r="I460" t="s">
        <v>145</v>
      </c>
      <c r="J460" t="s">
        <v>978</v>
      </c>
      <c r="K460" t="s">
        <v>2285</v>
      </c>
      <c r="L460" s="60" t="s">
        <v>149</v>
      </c>
      <c r="M460" s="1" t="str">
        <f t="shared" si="53"/>
        <v>広島市</v>
      </c>
      <c r="N460" s="1" t="str">
        <f t="shared" si="49"/>
        <v>低</v>
      </c>
      <c r="O460" s="45">
        <v>43524</v>
      </c>
      <c r="P460" s="16">
        <f t="shared" si="54"/>
        <v>4</v>
      </c>
      <c r="Q460" s="16">
        <f t="shared" si="50"/>
        <v>1</v>
      </c>
      <c r="R460">
        <f t="shared" si="51"/>
        <v>1</v>
      </c>
    </row>
    <row r="461" spans="1:18" x14ac:dyDescent="0.4">
      <c r="A461" s="44" t="str">
        <f t="shared" si="52"/>
        <v>07-0130-5032-6510-2000-0000-0012d0350q0615</v>
      </c>
      <c r="B461" s="71" t="s">
        <v>3069</v>
      </c>
      <c r="C461" t="s">
        <v>3070</v>
      </c>
      <c r="D461" s="83" t="s">
        <v>4466</v>
      </c>
      <c r="E461" t="s">
        <v>1457</v>
      </c>
      <c r="F461" t="s">
        <v>516</v>
      </c>
      <c r="G461" s="13">
        <v>43377</v>
      </c>
      <c r="H461">
        <v>59.36</v>
      </c>
      <c r="I461" t="s">
        <v>145</v>
      </c>
      <c r="J461" t="s">
        <v>993</v>
      </c>
      <c r="K461" t="s">
        <v>2285</v>
      </c>
      <c r="L461" s="60" t="s">
        <v>149</v>
      </c>
      <c r="M461" s="1" t="str">
        <f t="shared" si="53"/>
        <v>岡山市</v>
      </c>
      <c r="N461" s="1" t="str">
        <f t="shared" si="49"/>
        <v>低</v>
      </c>
      <c r="O461" s="45">
        <v>43377</v>
      </c>
      <c r="P461" s="16">
        <f t="shared" si="54"/>
        <v>4</v>
      </c>
      <c r="Q461" s="16">
        <f t="shared" si="50"/>
        <v>1</v>
      </c>
      <c r="R461">
        <f t="shared" si="51"/>
        <v>1</v>
      </c>
    </row>
    <row r="462" spans="1:18" x14ac:dyDescent="0.4">
      <c r="A462" s="44" t="str">
        <f t="shared" si="52"/>
        <v>07-0165-0794-8710-2000-0000-0012m7600s5817</v>
      </c>
      <c r="B462" t="s">
        <v>3071</v>
      </c>
      <c r="C462" t="s">
        <v>3072</v>
      </c>
      <c r="E462" t="s">
        <v>1458</v>
      </c>
      <c r="F462" t="s">
        <v>517</v>
      </c>
      <c r="G462" s="13">
        <v>43038</v>
      </c>
      <c r="H462">
        <v>27.56</v>
      </c>
      <c r="I462" t="s">
        <v>145</v>
      </c>
      <c r="J462" t="s">
        <v>978</v>
      </c>
      <c r="K462" t="s">
        <v>2285</v>
      </c>
      <c r="L462" s="60" t="s">
        <v>149</v>
      </c>
      <c r="M462" s="1" t="str">
        <f t="shared" si="53"/>
        <v>広島市</v>
      </c>
      <c r="N462" s="1" t="str">
        <f t="shared" si="49"/>
        <v>低</v>
      </c>
      <c r="O462" s="45">
        <v>43038</v>
      </c>
      <c r="P462" s="16">
        <f t="shared" si="54"/>
        <v>5</v>
      </c>
      <c r="Q462" s="16">
        <f t="shared" si="50"/>
        <v>1</v>
      </c>
      <c r="R462">
        <f t="shared" si="51"/>
        <v>1</v>
      </c>
    </row>
    <row r="463" spans="1:18" x14ac:dyDescent="0.4">
      <c r="A463" s="44" t="str">
        <f t="shared" si="52"/>
        <v>07-0140-8289-9310-2000-0000-0015k2480x0913</v>
      </c>
      <c r="B463" t="s">
        <v>3073</v>
      </c>
      <c r="C463" t="s">
        <v>3074</v>
      </c>
      <c r="E463" t="s">
        <v>1459</v>
      </c>
      <c r="F463" t="s">
        <v>518</v>
      </c>
      <c r="G463" s="13">
        <v>42830</v>
      </c>
      <c r="H463">
        <v>23.32</v>
      </c>
      <c r="I463" t="s">
        <v>145</v>
      </c>
      <c r="J463" t="s">
        <v>980</v>
      </c>
      <c r="K463" t="s">
        <v>2285</v>
      </c>
      <c r="L463" s="60" t="s">
        <v>149</v>
      </c>
      <c r="M463" s="1" t="str">
        <f t="shared" si="53"/>
        <v>岡山市</v>
      </c>
      <c r="N463" s="1" t="str">
        <f t="shared" si="49"/>
        <v>低</v>
      </c>
      <c r="O463" s="45">
        <v>42830</v>
      </c>
      <c r="P463" s="16">
        <f t="shared" si="54"/>
        <v>6</v>
      </c>
      <c r="Q463" s="16">
        <f t="shared" si="50"/>
        <v>1</v>
      </c>
      <c r="R463">
        <f t="shared" si="51"/>
        <v>1</v>
      </c>
    </row>
    <row r="464" spans="1:18" x14ac:dyDescent="0.4">
      <c r="A464" s="44" t="str">
        <f t="shared" si="52"/>
        <v>07-0130-5051-9210-2000-0000-0011f0350p0912</v>
      </c>
      <c r="B464" s="71" t="s">
        <v>3075</v>
      </c>
      <c r="C464" t="s">
        <v>3076</v>
      </c>
      <c r="E464" t="s">
        <v>1460</v>
      </c>
      <c r="F464" t="s">
        <v>519</v>
      </c>
      <c r="G464" s="13">
        <v>42892</v>
      </c>
      <c r="H464">
        <v>76.319999999999993</v>
      </c>
      <c r="I464" t="s">
        <v>145</v>
      </c>
      <c r="J464" t="s">
        <v>980</v>
      </c>
      <c r="K464" t="s">
        <v>2285</v>
      </c>
      <c r="L464" s="60" t="s">
        <v>149</v>
      </c>
      <c r="M464" s="1" t="str">
        <f t="shared" si="53"/>
        <v>岡山市</v>
      </c>
      <c r="N464" s="1" t="str">
        <f t="shared" si="49"/>
        <v>低</v>
      </c>
      <c r="O464" s="45">
        <v>42892</v>
      </c>
      <c r="P464" s="16">
        <f t="shared" si="54"/>
        <v>6</v>
      </c>
      <c r="Q464" s="16">
        <f t="shared" si="50"/>
        <v>1</v>
      </c>
      <c r="R464">
        <f t="shared" si="51"/>
        <v>1</v>
      </c>
    </row>
    <row r="465" spans="1:18" x14ac:dyDescent="0.4">
      <c r="A465" s="44" t="str">
        <f t="shared" si="52"/>
        <v>07-0130-5054-0610-2000-0000-0011f0350s0016</v>
      </c>
      <c r="B465" s="71" t="s">
        <v>3077</v>
      </c>
      <c r="C465" t="s">
        <v>3078</v>
      </c>
      <c r="D465" s="83" t="s">
        <v>4466</v>
      </c>
      <c r="E465" t="s">
        <v>1461</v>
      </c>
      <c r="F465" t="s">
        <v>520</v>
      </c>
      <c r="G465" s="13">
        <v>43138</v>
      </c>
      <c r="H465">
        <v>60.48</v>
      </c>
      <c r="I465" t="s">
        <v>145</v>
      </c>
      <c r="J465" t="s">
        <v>980</v>
      </c>
      <c r="K465" t="s">
        <v>2285</v>
      </c>
      <c r="L465" s="60" t="s">
        <v>149</v>
      </c>
      <c r="M465" s="1" t="str">
        <f t="shared" si="53"/>
        <v>岡山市</v>
      </c>
      <c r="N465" s="1" t="str">
        <f t="shared" si="49"/>
        <v>低</v>
      </c>
      <c r="O465" s="45">
        <v>43138</v>
      </c>
      <c r="P465" s="16">
        <f t="shared" si="54"/>
        <v>5</v>
      </c>
      <c r="Q465" s="16">
        <f t="shared" si="50"/>
        <v>1</v>
      </c>
      <c r="R465">
        <f t="shared" si="51"/>
        <v>1</v>
      </c>
    </row>
    <row r="466" spans="1:18" x14ac:dyDescent="0.4">
      <c r="A466" s="44" t="str">
        <f t="shared" si="52"/>
        <v>07-0146-0745-5310-2000-0000-0014e7400t6513</v>
      </c>
      <c r="B466" t="s">
        <v>3079</v>
      </c>
      <c r="C466" t="s">
        <v>3080</v>
      </c>
      <c r="E466" t="s">
        <v>1462</v>
      </c>
      <c r="F466" t="s">
        <v>521</v>
      </c>
      <c r="G466" s="13">
        <v>43199</v>
      </c>
      <c r="H466">
        <v>59.36</v>
      </c>
      <c r="I466" t="s">
        <v>145</v>
      </c>
      <c r="J466" t="s">
        <v>980</v>
      </c>
      <c r="K466" t="s">
        <v>2285</v>
      </c>
      <c r="L466" s="60" t="s">
        <v>149</v>
      </c>
      <c r="M466" s="1" t="str">
        <f t="shared" si="53"/>
        <v>岡山市</v>
      </c>
      <c r="N466" s="1" t="str">
        <f t="shared" si="49"/>
        <v>低</v>
      </c>
      <c r="O466" s="45">
        <v>43199</v>
      </c>
      <c r="P466" s="16">
        <f t="shared" si="54"/>
        <v>5</v>
      </c>
      <c r="Q466" s="16">
        <f t="shared" si="50"/>
        <v>1</v>
      </c>
      <c r="R466">
        <f t="shared" si="51"/>
        <v>1</v>
      </c>
    </row>
    <row r="467" spans="1:18" x14ac:dyDescent="0.4">
      <c r="A467" s="44" t="str">
        <f t="shared" si="52"/>
        <v>07-0167-8054-3720-2000-0000-0015f0680s7317</v>
      </c>
      <c r="B467" s="71" t="s">
        <v>3081</v>
      </c>
      <c r="C467" t="s">
        <v>3082</v>
      </c>
      <c r="E467" t="s">
        <v>1463</v>
      </c>
      <c r="F467" t="s">
        <v>522</v>
      </c>
      <c r="G467" s="13">
        <v>43028</v>
      </c>
      <c r="H467">
        <v>59.36</v>
      </c>
      <c r="I467" t="s">
        <v>145</v>
      </c>
      <c r="J467" t="s">
        <v>978</v>
      </c>
      <c r="K467" t="s">
        <v>2285</v>
      </c>
      <c r="L467" s="60" t="s">
        <v>149</v>
      </c>
      <c r="M467" s="1" t="str">
        <f t="shared" si="53"/>
        <v>広島市</v>
      </c>
      <c r="N467" s="1" t="str">
        <f t="shared" si="49"/>
        <v>低</v>
      </c>
      <c r="O467" s="45">
        <v>43028</v>
      </c>
      <c r="P467" s="16">
        <f t="shared" si="54"/>
        <v>5</v>
      </c>
      <c r="Q467" s="16">
        <f t="shared" si="50"/>
        <v>1</v>
      </c>
      <c r="R467">
        <f t="shared" si="51"/>
        <v>1</v>
      </c>
    </row>
    <row r="468" spans="1:18" x14ac:dyDescent="0.4">
      <c r="A468" s="44" t="str">
        <f t="shared" si="52"/>
        <v>07-0167-8055-4710-2000-0000-0010f0680t7417</v>
      </c>
      <c r="B468" t="s">
        <v>3083</v>
      </c>
      <c r="C468" t="s">
        <v>3084</v>
      </c>
      <c r="E468" t="s">
        <v>1464</v>
      </c>
      <c r="F468" t="s">
        <v>523</v>
      </c>
      <c r="G468" s="13">
        <v>43150</v>
      </c>
      <c r="H468">
        <v>40.5</v>
      </c>
      <c r="I468" t="s">
        <v>145</v>
      </c>
      <c r="J468" t="s">
        <v>978</v>
      </c>
      <c r="K468" t="s">
        <v>2285</v>
      </c>
      <c r="L468" s="60" t="s">
        <v>149</v>
      </c>
      <c r="M468" s="1" t="str">
        <f t="shared" si="53"/>
        <v>広島市</v>
      </c>
      <c r="N468" s="1" t="str">
        <f t="shared" si="49"/>
        <v>低</v>
      </c>
      <c r="O468" s="45">
        <v>43150</v>
      </c>
      <c r="P468" s="16">
        <f t="shared" si="54"/>
        <v>5</v>
      </c>
      <c r="Q468" s="16">
        <f t="shared" si="50"/>
        <v>1</v>
      </c>
      <c r="R468">
        <f t="shared" si="51"/>
        <v>1</v>
      </c>
    </row>
    <row r="469" spans="1:18" x14ac:dyDescent="0.4">
      <c r="A469" s="44" t="str">
        <f t="shared" si="52"/>
        <v>07-0156-2160-7710-2000-0000-0012g1520n6717</v>
      </c>
      <c r="B469" t="s">
        <v>3085</v>
      </c>
      <c r="C469" t="s">
        <v>3086</v>
      </c>
      <c r="E469" t="s">
        <v>1465</v>
      </c>
      <c r="F469" t="s">
        <v>3087</v>
      </c>
      <c r="G469" s="13">
        <v>43140</v>
      </c>
      <c r="H469">
        <v>87.48</v>
      </c>
      <c r="I469" t="s">
        <v>145</v>
      </c>
      <c r="J469" t="s">
        <v>978</v>
      </c>
      <c r="K469" t="s">
        <v>2285</v>
      </c>
      <c r="L469" s="60" t="s">
        <v>149</v>
      </c>
      <c r="M469" s="1" t="str">
        <f t="shared" si="53"/>
        <v>広島市</v>
      </c>
      <c r="N469" s="1" t="str">
        <f t="shared" si="49"/>
        <v>低</v>
      </c>
      <c r="O469" s="45">
        <v>43140</v>
      </c>
      <c r="P469" s="16">
        <f t="shared" si="54"/>
        <v>5</v>
      </c>
      <c r="Q469" s="16">
        <f t="shared" si="50"/>
        <v>1</v>
      </c>
      <c r="R469">
        <f t="shared" si="51"/>
        <v>1</v>
      </c>
    </row>
    <row r="470" spans="1:18" x14ac:dyDescent="0.4">
      <c r="A470" s="44" t="str">
        <f t="shared" si="52"/>
        <v>07-0167-8055-5110-2000-0000-0013</v>
      </c>
      <c r="B470" t="s">
        <v>3088</v>
      </c>
      <c r="C470" s="76"/>
      <c r="E470" t="s">
        <v>1466</v>
      </c>
      <c r="F470" t="s">
        <v>524</v>
      </c>
      <c r="G470" s="13">
        <v>43150</v>
      </c>
      <c r="H470">
        <v>60.48</v>
      </c>
      <c r="I470" t="s">
        <v>145</v>
      </c>
      <c r="J470" t="s">
        <v>978</v>
      </c>
      <c r="K470" t="s">
        <v>2285</v>
      </c>
      <c r="L470" s="60" t="s">
        <v>149</v>
      </c>
      <c r="M470" s="1" t="str">
        <f t="shared" si="53"/>
        <v>広島市</v>
      </c>
      <c r="N470" s="1" t="str">
        <f t="shared" si="49"/>
        <v>低</v>
      </c>
      <c r="O470" s="45">
        <v>43150</v>
      </c>
      <c r="P470" s="16">
        <f t="shared" si="54"/>
        <v>5</v>
      </c>
      <c r="Q470" s="16">
        <f t="shared" si="50"/>
        <v>0</v>
      </c>
      <c r="R470">
        <f t="shared" si="51"/>
        <v>1</v>
      </c>
    </row>
    <row r="471" spans="1:18" x14ac:dyDescent="0.4">
      <c r="A471" s="44" t="str">
        <f t="shared" si="52"/>
        <v>07-0167-8041-5910-2000-0000-0014e0680p7519</v>
      </c>
      <c r="B471" s="72" t="s">
        <v>3089</v>
      </c>
      <c r="C471" s="72" t="s">
        <v>3090</v>
      </c>
      <c r="D471" s="85" t="s">
        <v>4466</v>
      </c>
      <c r="E471" t="s">
        <v>1467</v>
      </c>
      <c r="F471" t="s">
        <v>244</v>
      </c>
      <c r="G471" s="13">
        <v>42864</v>
      </c>
      <c r="H471">
        <v>85.86</v>
      </c>
      <c r="I471" t="s">
        <v>145</v>
      </c>
      <c r="J471" t="s">
        <v>978</v>
      </c>
      <c r="K471" t="s">
        <v>2285</v>
      </c>
      <c r="L471" s="60" t="s">
        <v>149</v>
      </c>
      <c r="M471" s="1" t="str">
        <f t="shared" si="53"/>
        <v>広島市</v>
      </c>
      <c r="N471" s="1" t="str">
        <f t="shared" si="49"/>
        <v>低</v>
      </c>
      <c r="O471" s="45">
        <v>42864</v>
      </c>
      <c r="P471" s="16">
        <f t="shared" si="54"/>
        <v>6</v>
      </c>
      <c r="Q471" s="16">
        <f t="shared" si="50"/>
        <v>1</v>
      </c>
      <c r="R471">
        <f t="shared" si="51"/>
        <v>1</v>
      </c>
    </row>
    <row r="472" spans="1:18" x14ac:dyDescent="0.4">
      <c r="A472" s="44" t="str">
        <f t="shared" si="52"/>
        <v/>
      </c>
      <c r="B472" s="76"/>
      <c r="C472" s="76"/>
      <c r="E472" t="s">
        <v>1468</v>
      </c>
      <c r="F472" t="s">
        <v>435</v>
      </c>
      <c r="G472" s="13">
        <v>42788</v>
      </c>
      <c r="H472">
        <v>6.36</v>
      </c>
      <c r="I472" t="s">
        <v>145</v>
      </c>
      <c r="J472" t="s">
        <v>978</v>
      </c>
      <c r="K472" s="76"/>
      <c r="L472" s="60" t="s">
        <v>149</v>
      </c>
      <c r="M472" s="1" t="str">
        <f t="shared" si="53"/>
        <v>広島市</v>
      </c>
      <c r="N472" s="1" t="str">
        <f t="shared" si="49"/>
        <v>低</v>
      </c>
      <c r="O472" s="45">
        <v>42788</v>
      </c>
      <c r="P472" s="16">
        <f t="shared" si="54"/>
        <v>6</v>
      </c>
      <c r="Q472" s="16">
        <f t="shared" si="50"/>
        <v>0</v>
      </c>
      <c r="R472">
        <f t="shared" si="51"/>
        <v>0</v>
      </c>
    </row>
    <row r="473" spans="1:18" x14ac:dyDescent="0.4">
      <c r="A473" s="44" t="str">
        <f t="shared" si="52"/>
        <v>07-0162-3140-3320-2000-0000-0015e1630n2313</v>
      </c>
      <c r="B473" s="72" t="s">
        <v>3091</v>
      </c>
      <c r="C473" s="72" t="s">
        <v>3092</v>
      </c>
      <c r="D473" s="85" t="s">
        <v>4466</v>
      </c>
      <c r="E473" t="s">
        <v>1469</v>
      </c>
      <c r="F473" t="s">
        <v>385</v>
      </c>
      <c r="G473" s="13">
        <v>43173</v>
      </c>
      <c r="H473">
        <v>87.48</v>
      </c>
      <c r="I473" t="s">
        <v>145</v>
      </c>
      <c r="J473" t="s">
        <v>978</v>
      </c>
      <c r="K473" t="s">
        <v>2285</v>
      </c>
      <c r="L473" s="60" t="s">
        <v>150</v>
      </c>
      <c r="M473" s="1" t="str">
        <f t="shared" si="53"/>
        <v>広島市</v>
      </c>
      <c r="N473" s="1" t="str">
        <f t="shared" si="49"/>
        <v>低</v>
      </c>
      <c r="O473" s="45">
        <v>43173</v>
      </c>
      <c r="P473" s="16">
        <f t="shared" si="54"/>
        <v>5</v>
      </c>
      <c r="Q473" s="16">
        <f t="shared" si="50"/>
        <v>1</v>
      </c>
      <c r="R473">
        <f t="shared" si="51"/>
        <v>1</v>
      </c>
    </row>
    <row r="474" spans="1:18" x14ac:dyDescent="0.4">
      <c r="A474" s="44" t="str">
        <f t="shared" si="52"/>
        <v>07-0162-3140-2010-2000-0000-0010e1630n2210</v>
      </c>
      <c r="B474" s="73" t="s">
        <v>3093</v>
      </c>
      <c r="C474" s="72" t="s">
        <v>3094</v>
      </c>
      <c r="D474" s="85" t="s">
        <v>4466</v>
      </c>
      <c r="E474" t="s">
        <v>1470</v>
      </c>
      <c r="F474" t="s">
        <v>244</v>
      </c>
      <c r="G474" s="13">
        <v>43173</v>
      </c>
      <c r="H474">
        <v>87.48</v>
      </c>
      <c r="I474" t="s">
        <v>145</v>
      </c>
      <c r="J474" t="s">
        <v>978</v>
      </c>
      <c r="K474" t="s">
        <v>2285</v>
      </c>
      <c r="L474" s="60" t="s">
        <v>150</v>
      </c>
      <c r="M474" s="1" t="str">
        <f t="shared" si="53"/>
        <v>広島市</v>
      </c>
      <c r="N474" s="1" t="str">
        <f t="shared" si="49"/>
        <v>低</v>
      </c>
      <c r="O474" s="45">
        <v>43173</v>
      </c>
      <c r="P474" s="16">
        <f t="shared" si="54"/>
        <v>5</v>
      </c>
      <c r="Q474" s="16">
        <f t="shared" si="50"/>
        <v>1</v>
      </c>
      <c r="R474">
        <f t="shared" si="51"/>
        <v>1</v>
      </c>
    </row>
    <row r="475" spans="1:18" x14ac:dyDescent="0.4">
      <c r="A475" s="44" t="str">
        <f t="shared" si="52"/>
        <v>07-0162-3140-3210-2000-0000-0017e1630n2312</v>
      </c>
      <c r="B475" s="73" t="s">
        <v>3095</v>
      </c>
      <c r="C475" s="72" t="s">
        <v>3096</v>
      </c>
      <c r="D475" s="85"/>
      <c r="E475" t="s">
        <v>1471</v>
      </c>
      <c r="F475" t="s">
        <v>525</v>
      </c>
      <c r="G475" s="13">
        <v>43173</v>
      </c>
      <c r="H475">
        <v>87.48</v>
      </c>
      <c r="I475" t="s">
        <v>145</v>
      </c>
      <c r="J475" t="s">
        <v>978</v>
      </c>
      <c r="K475" t="s">
        <v>2285</v>
      </c>
      <c r="L475" s="60" t="s">
        <v>150</v>
      </c>
      <c r="M475" s="1" t="str">
        <f t="shared" si="53"/>
        <v>広島市</v>
      </c>
      <c r="N475" s="1" t="str">
        <f t="shared" si="49"/>
        <v>低</v>
      </c>
      <c r="O475" s="45">
        <v>43173</v>
      </c>
      <c r="P475" s="16">
        <f t="shared" si="54"/>
        <v>5</v>
      </c>
      <c r="Q475" s="16">
        <f t="shared" si="50"/>
        <v>1</v>
      </c>
      <c r="R475">
        <f t="shared" si="51"/>
        <v>1</v>
      </c>
    </row>
    <row r="476" spans="1:18" x14ac:dyDescent="0.4">
      <c r="A476" s="44" t="str">
        <f t="shared" si="52"/>
        <v>07-0185-5003-3110-2000-0000-0015a0850r5311</v>
      </c>
      <c r="B476" t="s">
        <v>3097</v>
      </c>
      <c r="C476" t="s">
        <v>3098</v>
      </c>
      <c r="D476" s="83" t="s">
        <v>4466</v>
      </c>
      <c r="E476" t="s">
        <v>1472</v>
      </c>
      <c r="F476" t="s">
        <v>387</v>
      </c>
      <c r="G476" s="13">
        <v>43439</v>
      </c>
      <c r="H476">
        <v>77.760000000000005</v>
      </c>
      <c r="I476" t="s">
        <v>145</v>
      </c>
      <c r="J476" t="s">
        <v>997</v>
      </c>
      <c r="K476" t="s">
        <v>2285</v>
      </c>
      <c r="L476" s="60" t="s">
        <v>148</v>
      </c>
      <c r="M476" s="1" t="str">
        <f t="shared" si="53"/>
        <v>山口市</v>
      </c>
      <c r="N476" s="1" t="str">
        <f t="shared" ref="N476:N539" si="55">VLOOKUP(I476,$W$2:$X$6,2,0)</f>
        <v>低</v>
      </c>
      <c r="O476" s="45">
        <v>43439</v>
      </c>
      <c r="P476" s="16">
        <f t="shared" si="54"/>
        <v>4</v>
      </c>
      <c r="Q476" s="16">
        <f t="shared" ref="Q476:Q539" si="56">COUNTIF(C:C,C476)</f>
        <v>1</v>
      </c>
      <c r="R476">
        <f t="shared" ref="R476:R539" si="57">COUNTIF(B:B,B476)</f>
        <v>1</v>
      </c>
    </row>
    <row r="477" spans="1:18" x14ac:dyDescent="0.4">
      <c r="A477" s="44" t="str">
        <f t="shared" si="52"/>
        <v>07-0171-1295-0110-2000-0000-0018m2710t1011</v>
      </c>
      <c r="B477" t="s">
        <v>3099</v>
      </c>
      <c r="C477" t="s">
        <v>3100</v>
      </c>
      <c r="E477" t="s">
        <v>1473</v>
      </c>
      <c r="F477" t="s">
        <v>526</v>
      </c>
      <c r="G477" s="13">
        <v>42881</v>
      </c>
      <c r="H477">
        <v>71.02</v>
      </c>
      <c r="I477" t="s">
        <v>145</v>
      </c>
      <c r="J477" t="s">
        <v>997</v>
      </c>
      <c r="K477" t="s">
        <v>2285</v>
      </c>
      <c r="L477" s="60" t="s">
        <v>149</v>
      </c>
      <c r="M477" s="1" t="str">
        <f t="shared" si="53"/>
        <v>山口市</v>
      </c>
      <c r="N477" s="1" t="str">
        <f t="shared" si="55"/>
        <v>低</v>
      </c>
      <c r="O477" s="45">
        <v>42881</v>
      </c>
      <c r="P477" s="16">
        <f t="shared" si="54"/>
        <v>6</v>
      </c>
      <c r="Q477" s="16">
        <f t="shared" si="56"/>
        <v>1</v>
      </c>
      <c r="R477">
        <f t="shared" si="57"/>
        <v>1</v>
      </c>
    </row>
    <row r="478" spans="1:18" x14ac:dyDescent="0.4">
      <c r="A478" s="44" t="str">
        <f t="shared" si="52"/>
        <v>07-0171-1294-8410-2000-0000-0016m2710s1814</v>
      </c>
      <c r="B478" t="s">
        <v>3101</v>
      </c>
      <c r="C478" t="s">
        <v>3102</v>
      </c>
      <c r="E478" t="s">
        <v>1474</v>
      </c>
      <c r="F478" t="s">
        <v>527</v>
      </c>
      <c r="G478" s="13">
        <v>42887</v>
      </c>
      <c r="H478">
        <v>41.34</v>
      </c>
      <c r="I478" t="s">
        <v>145</v>
      </c>
      <c r="J478" t="s">
        <v>997</v>
      </c>
      <c r="K478" t="s">
        <v>2285</v>
      </c>
      <c r="L478" s="60" t="s">
        <v>149</v>
      </c>
      <c r="M478" s="1" t="str">
        <f t="shared" si="53"/>
        <v>山口市</v>
      </c>
      <c r="N478" s="1" t="str">
        <f t="shared" si="55"/>
        <v>低</v>
      </c>
      <c r="O478" s="45">
        <v>42887</v>
      </c>
      <c r="P478" s="16">
        <f t="shared" si="54"/>
        <v>6</v>
      </c>
      <c r="Q478" s="16">
        <f t="shared" si="56"/>
        <v>1</v>
      </c>
      <c r="R478">
        <f t="shared" si="57"/>
        <v>1</v>
      </c>
    </row>
    <row r="479" spans="1:18" x14ac:dyDescent="0.4">
      <c r="A479" s="44" t="str">
        <f t="shared" si="52"/>
        <v>07-0171-1293-0910-2000-0000-0014m2710r1019</v>
      </c>
      <c r="B479" t="s">
        <v>3103</v>
      </c>
      <c r="C479" t="s">
        <v>3104</v>
      </c>
      <c r="E479" t="s">
        <v>1475</v>
      </c>
      <c r="F479" t="s">
        <v>528</v>
      </c>
      <c r="G479" s="13">
        <v>42853</v>
      </c>
      <c r="H479">
        <v>85.86</v>
      </c>
      <c r="I479" t="s">
        <v>145</v>
      </c>
      <c r="J479" t="s">
        <v>997</v>
      </c>
      <c r="K479" t="s">
        <v>2285</v>
      </c>
      <c r="L479" s="60" t="s">
        <v>149</v>
      </c>
      <c r="M479" s="1" t="str">
        <f t="shared" si="53"/>
        <v>山口市</v>
      </c>
      <c r="N479" s="1" t="str">
        <f t="shared" si="55"/>
        <v>低</v>
      </c>
      <c r="O479" s="45">
        <v>42853</v>
      </c>
      <c r="P479" s="16">
        <f t="shared" si="54"/>
        <v>6</v>
      </c>
      <c r="Q479" s="16">
        <f t="shared" si="56"/>
        <v>1</v>
      </c>
      <c r="R479">
        <f t="shared" si="57"/>
        <v>1</v>
      </c>
    </row>
    <row r="480" spans="1:18" x14ac:dyDescent="0.4">
      <c r="A480" s="44" t="str">
        <f t="shared" si="52"/>
        <v>07-0171-1302-0010-2000-0000-0010a3710q1010</v>
      </c>
      <c r="B480" t="s">
        <v>3105</v>
      </c>
      <c r="C480" t="s">
        <v>3106</v>
      </c>
      <c r="E480" t="s">
        <v>1476</v>
      </c>
      <c r="F480" t="s">
        <v>513</v>
      </c>
      <c r="G480" s="13">
        <v>43151</v>
      </c>
      <c r="H480">
        <v>22.26</v>
      </c>
      <c r="I480" t="s">
        <v>145</v>
      </c>
      <c r="J480" t="s">
        <v>997</v>
      </c>
      <c r="K480" t="s">
        <v>2285</v>
      </c>
      <c r="L480" s="60" t="s">
        <v>149</v>
      </c>
      <c r="M480" s="1" t="str">
        <f t="shared" si="53"/>
        <v>山口市</v>
      </c>
      <c r="N480" s="1" t="str">
        <f t="shared" si="55"/>
        <v>低</v>
      </c>
      <c r="O480" s="45">
        <v>43151</v>
      </c>
      <c r="P480" s="16">
        <f t="shared" si="54"/>
        <v>5</v>
      </c>
      <c r="Q480" s="16">
        <f t="shared" si="56"/>
        <v>1</v>
      </c>
      <c r="R480">
        <f t="shared" si="57"/>
        <v>1</v>
      </c>
    </row>
    <row r="481" spans="1:18" x14ac:dyDescent="0.4">
      <c r="A481" s="44" t="str">
        <f t="shared" si="52"/>
        <v/>
      </c>
      <c r="B481" s="76"/>
      <c r="C481" s="76"/>
      <c r="E481" t="s">
        <v>1477</v>
      </c>
      <c r="F481" t="s">
        <v>529</v>
      </c>
      <c r="G481" s="13">
        <v>42924</v>
      </c>
      <c r="H481">
        <v>14.31</v>
      </c>
      <c r="I481" t="s">
        <v>145</v>
      </c>
      <c r="J481" t="s">
        <v>998</v>
      </c>
      <c r="K481" s="76"/>
      <c r="L481" s="60" t="s">
        <v>149</v>
      </c>
      <c r="M481" s="1" t="str">
        <f t="shared" si="53"/>
        <v>松山市</v>
      </c>
      <c r="N481" s="1" t="str">
        <f t="shared" si="55"/>
        <v>低</v>
      </c>
      <c r="O481" s="45">
        <v>42924</v>
      </c>
      <c r="P481" s="16">
        <f t="shared" si="54"/>
        <v>6</v>
      </c>
      <c r="Q481" s="16">
        <f t="shared" si="56"/>
        <v>0</v>
      </c>
      <c r="R481">
        <f t="shared" si="57"/>
        <v>0</v>
      </c>
    </row>
    <row r="482" spans="1:18" x14ac:dyDescent="0.4">
      <c r="A482" s="44" t="str">
        <f t="shared" si="52"/>
        <v>07-0130-5053-9510-2000-0000-0018f0350r0915</v>
      </c>
      <c r="B482" t="s">
        <v>3107</v>
      </c>
      <c r="C482" t="s">
        <v>3108</v>
      </c>
      <c r="D482" s="83" t="s">
        <v>4466</v>
      </c>
      <c r="E482" t="s">
        <v>1478</v>
      </c>
      <c r="F482" t="s">
        <v>530</v>
      </c>
      <c r="G482" s="13">
        <v>43258</v>
      </c>
      <c r="H482">
        <v>60.48</v>
      </c>
      <c r="I482" t="s">
        <v>145</v>
      </c>
      <c r="J482" t="s">
        <v>993</v>
      </c>
      <c r="K482" t="s">
        <v>2285</v>
      </c>
      <c r="L482" s="60" t="s">
        <v>149</v>
      </c>
      <c r="M482" s="1" t="str">
        <f t="shared" si="53"/>
        <v>岡山市</v>
      </c>
      <c r="N482" s="1" t="str">
        <f t="shared" si="55"/>
        <v>低</v>
      </c>
      <c r="O482" s="45">
        <v>43258</v>
      </c>
      <c r="P482" s="16">
        <f t="shared" si="54"/>
        <v>5</v>
      </c>
      <c r="Q482" s="16">
        <f t="shared" si="56"/>
        <v>1</v>
      </c>
      <c r="R482">
        <f t="shared" si="57"/>
        <v>1</v>
      </c>
    </row>
    <row r="483" spans="1:18" x14ac:dyDescent="0.4">
      <c r="A483" s="44" t="str">
        <f t="shared" si="52"/>
        <v>07-0130-5049-9510-2000-0000-0015e0350x0915</v>
      </c>
      <c r="B483" s="71" t="s">
        <v>3109</v>
      </c>
      <c r="C483" t="s">
        <v>3110</v>
      </c>
      <c r="D483" s="83" t="s">
        <v>4466</v>
      </c>
      <c r="E483" t="s">
        <v>1479</v>
      </c>
      <c r="F483" t="s">
        <v>531</v>
      </c>
      <c r="G483" s="13">
        <v>43258</v>
      </c>
      <c r="H483">
        <v>60.48</v>
      </c>
      <c r="I483" t="s">
        <v>145</v>
      </c>
      <c r="J483" t="s">
        <v>993</v>
      </c>
      <c r="K483" t="s">
        <v>2285</v>
      </c>
      <c r="L483" s="60" t="s">
        <v>149</v>
      </c>
      <c r="M483" s="1" t="str">
        <f t="shared" si="53"/>
        <v>岡山市</v>
      </c>
      <c r="N483" s="1" t="str">
        <f t="shared" si="55"/>
        <v>低</v>
      </c>
      <c r="O483" s="45">
        <v>43258</v>
      </c>
      <c r="P483" s="16">
        <f t="shared" si="54"/>
        <v>5</v>
      </c>
      <c r="Q483" s="16">
        <f t="shared" si="56"/>
        <v>1</v>
      </c>
      <c r="R483">
        <f t="shared" si="57"/>
        <v>1</v>
      </c>
    </row>
    <row r="484" spans="1:18" x14ac:dyDescent="0.4">
      <c r="A484" s="44" t="str">
        <f t="shared" si="52"/>
        <v>07-0130-5049-9210-2000-0000-0016e0350x0912</v>
      </c>
      <c r="B484" t="s">
        <v>3111</v>
      </c>
      <c r="C484" t="s">
        <v>3112</v>
      </c>
      <c r="D484" s="83" t="s">
        <v>4466</v>
      </c>
      <c r="E484" t="s">
        <v>1480</v>
      </c>
      <c r="F484" t="s">
        <v>532</v>
      </c>
      <c r="G484" s="13">
        <v>43258</v>
      </c>
      <c r="H484">
        <v>60.48</v>
      </c>
      <c r="I484" t="s">
        <v>145</v>
      </c>
      <c r="J484" t="s">
        <v>993</v>
      </c>
      <c r="K484" t="s">
        <v>2285</v>
      </c>
      <c r="L484" s="60" t="s">
        <v>149</v>
      </c>
      <c r="M484" s="1" t="str">
        <f t="shared" si="53"/>
        <v>岡山市</v>
      </c>
      <c r="N484" s="1" t="str">
        <f t="shared" si="55"/>
        <v>低</v>
      </c>
      <c r="O484" s="45">
        <v>43258</v>
      </c>
      <c r="P484" s="16">
        <f t="shared" si="54"/>
        <v>5</v>
      </c>
      <c r="Q484" s="16">
        <f t="shared" si="56"/>
        <v>1</v>
      </c>
      <c r="R484">
        <f t="shared" si="57"/>
        <v>1</v>
      </c>
    </row>
    <row r="485" spans="1:18" x14ac:dyDescent="0.4">
      <c r="A485" s="44" t="str">
        <f t="shared" si="52"/>
        <v>07-0167-8055-4910-2000-0000-0016f0680t7419</v>
      </c>
      <c r="B485" t="s">
        <v>3113</v>
      </c>
      <c r="C485" t="s">
        <v>3114</v>
      </c>
      <c r="E485" t="s">
        <v>1481</v>
      </c>
      <c r="F485" t="s">
        <v>533</v>
      </c>
      <c r="G485" s="13">
        <v>43150</v>
      </c>
      <c r="H485">
        <v>60.48</v>
      </c>
      <c r="I485" t="s">
        <v>145</v>
      </c>
      <c r="J485" t="s">
        <v>978</v>
      </c>
      <c r="K485" t="s">
        <v>2285</v>
      </c>
      <c r="L485" s="60" t="s">
        <v>149</v>
      </c>
      <c r="M485" s="1" t="str">
        <f t="shared" si="53"/>
        <v>広島市</v>
      </c>
      <c r="N485" s="1" t="str">
        <f t="shared" si="55"/>
        <v>低</v>
      </c>
      <c r="O485" s="45">
        <v>43150</v>
      </c>
      <c r="P485" s="16">
        <f t="shared" si="54"/>
        <v>5</v>
      </c>
      <c r="Q485" s="16">
        <f t="shared" si="56"/>
        <v>1</v>
      </c>
      <c r="R485">
        <f t="shared" si="57"/>
        <v>1</v>
      </c>
    </row>
    <row r="486" spans="1:18" x14ac:dyDescent="0.4">
      <c r="A486" s="44" t="str">
        <f t="shared" si="52"/>
        <v>07-0167-8087-7310-2000-0000-0010k0680v7713</v>
      </c>
      <c r="B486" s="16" t="s">
        <v>3115</v>
      </c>
      <c r="C486" s="16" t="s">
        <v>3116</v>
      </c>
      <c r="D486" s="86"/>
      <c r="E486" t="s">
        <v>1482</v>
      </c>
      <c r="F486" t="s">
        <v>314</v>
      </c>
      <c r="G486" s="13">
        <v>42835</v>
      </c>
      <c r="H486">
        <v>33.39</v>
      </c>
      <c r="I486" t="s">
        <v>145</v>
      </c>
      <c r="J486" t="s">
        <v>978</v>
      </c>
      <c r="K486" t="s">
        <v>2285</v>
      </c>
      <c r="L486" s="60" t="s">
        <v>966</v>
      </c>
      <c r="M486" s="1" t="str">
        <f t="shared" si="53"/>
        <v>広島市</v>
      </c>
      <c r="N486" s="1" t="str">
        <f t="shared" si="55"/>
        <v>低</v>
      </c>
      <c r="O486" s="45">
        <v>42835</v>
      </c>
      <c r="P486" s="16">
        <f t="shared" si="54"/>
        <v>6</v>
      </c>
      <c r="Q486" s="16">
        <f t="shared" si="56"/>
        <v>1</v>
      </c>
      <c r="R486">
        <f t="shared" si="57"/>
        <v>1</v>
      </c>
    </row>
    <row r="487" spans="1:18" x14ac:dyDescent="0.4">
      <c r="A487" s="44" t="str">
        <f t="shared" si="52"/>
        <v>07-0141-0038-0410-2000-0000-0012d0400w1014</v>
      </c>
      <c r="B487" t="s">
        <v>3117</v>
      </c>
      <c r="C487" t="s">
        <v>3118</v>
      </c>
      <c r="E487" t="s">
        <v>1483</v>
      </c>
      <c r="F487" t="s">
        <v>534</v>
      </c>
      <c r="G487" s="13">
        <v>42902</v>
      </c>
      <c r="H487">
        <v>83.74</v>
      </c>
      <c r="I487" t="s">
        <v>145</v>
      </c>
      <c r="J487" t="s">
        <v>993</v>
      </c>
      <c r="K487" t="s">
        <v>2285</v>
      </c>
      <c r="L487" s="60" t="s">
        <v>149</v>
      </c>
      <c r="M487" s="1" t="str">
        <f t="shared" si="53"/>
        <v>岡山市</v>
      </c>
      <c r="N487" s="1" t="str">
        <f t="shared" si="55"/>
        <v>低</v>
      </c>
      <c r="O487" s="45">
        <v>42902</v>
      </c>
      <c r="P487" s="16">
        <f t="shared" si="54"/>
        <v>6</v>
      </c>
      <c r="Q487" s="16">
        <f t="shared" si="56"/>
        <v>1</v>
      </c>
      <c r="R487">
        <f t="shared" si="57"/>
        <v>1</v>
      </c>
    </row>
    <row r="488" spans="1:18" x14ac:dyDescent="0.4">
      <c r="A488" s="44" t="str">
        <f t="shared" si="52"/>
        <v>07-0158-9229-4110-2000-0000-0012c2590x8411</v>
      </c>
      <c r="B488" s="71" t="s">
        <v>3119</v>
      </c>
      <c r="C488" t="s">
        <v>3120</v>
      </c>
      <c r="E488" t="s">
        <v>1484</v>
      </c>
      <c r="F488" t="s">
        <v>535</v>
      </c>
      <c r="G488" s="13">
        <v>42867</v>
      </c>
      <c r="H488">
        <v>76.319999999999993</v>
      </c>
      <c r="I488" t="s">
        <v>145</v>
      </c>
      <c r="J488" t="s">
        <v>978</v>
      </c>
      <c r="K488" t="s">
        <v>2285</v>
      </c>
      <c r="L488" s="60" t="s">
        <v>149</v>
      </c>
      <c r="M488" s="1" t="str">
        <f t="shared" si="53"/>
        <v>広島市</v>
      </c>
      <c r="N488" s="1" t="str">
        <f t="shared" si="55"/>
        <v>低</v>
      </c>
      <c r="O488" s="45">
        <v>42867</v>
      </c>
      <c r="P488" s="16">
        <f t="shared" si="54"/>
        <v>6</v>
      </c>
      <c r="Q488" s="16">
        <f t="shared" si="56"/>
        <v>1</v>
      </c>
      <c r="R488">
        <f t="shared" si="57"/>
        <v>1</v>
      </c>
    </row>
    <row r="489" spans="1:18" x14ac:dyDescent="0.4">
      <c r="A489" s="44" t="str">
        <f t="shared" si="52"/>
        <v>07-0167-8055-4010-2000-0000-0019f0680t7410</v>
      </c>
      <c r="B489" s="71" t="s">
        <v>3121</v>
      </c>
      <c r="C489" t="s">
        <v>3122</v>
      </c>
      <c r="E489" t="s">
        <v>1485</v>
      </c>
      <c r="F489" t="s">
        <v>536</v>
      </c>
      <c r="G489" s="13">
        <v>43164</v>
      </c>
      <c r="H489">
        <v>41.58</v>
      </c>
      <c r="I489" t="s">
        <v>145</v>
      </c>
      <c r="J489" t="s">
        <v>978</v>
      </c>
      <c r="K489" t="s">
        <v>2285</v>
      </c>
      <c r="L489" s="60" t="s">
        <v>149</v>
      </c>
      <c r="M489" s="1" t="str">
        <f t="shared" si="53"/>
        <v>広島市</v>
      </c>
      <c r="N489" s="1" t="str">
        <f t="shared" si="55"/>
        <v>低</v>
      </c>
      <c r="O489" s="45">
        <v>43164</v>
      </c>
      <c r="P489" s="16">
        <f t="shared" si="54"/>
        <v>5</v>
      </c>
      <c r="Q489" s="16">
        <f t="shared" si="56"/>
        <v>1</v>
      </c>
      <c r="R489">
        <f t="shared" si="57"/>
        <v>1</v>
      </c>
    </row>
    <row r="490" spans="1:18" x14ac:dyDescent="0.4">
      <c r="A490" s="44" t="str">
        <f t="shared" si="52"/>
        <v>07-0146-0753-9610-2000-0000-0016f7400r6916</v>
      </c>
      <c r="B490" t="s">
        <v>3123</v>
      </c>
      <c r="C490" t="s">
        <v>3124</v>
      </c>
      <c r="D490" s="83" t="s">
        <v>4466</v>
      </c>
      <c r="E490" t="s">
        <v>1486</v>
      </c>
      <c r="F490" t="s">
        <v>251</v>
      </c>
      <c r="G490" s="13">
        <v>43165</v>
      </c>
      <c r="H490">
        <v>70.2</v>
      </c>
      <c r="I490" t="s">
        <v>145</v>
      </c>
      <c r="J490" t="s">
        <v>980</v>
      </c>
      <c r="K490" t="s">
        <v>2285</v>
      </c>
      <c r="L490" s="60" t="s">
        <v>150</v>
      </c>
      <c r="M490" s="1" t="str">
        <f t="shared" si="53"/>
        <v>岡山市</v>
      </c>
      <c r="N490" s="1" t="str">
        <f t="shared" si="55"/>
        <v>低</v>
      </c>
      <c r="O490" s="45">
        <v>43165</v>
      </c>
      <c r="P490" s="16">
        <f t="shared" si="54"/>
        <v>5</v>
      </c>
      <c r="Q490" s="16">
        <f t="shared" si="56"/>
        <v>1</v>
      </c>
      <c r="R490">
        <f t="shared" si="57"/>
        <v>1</v>
      </c>
    </row>
    <row r="491" spans="1:18" x14ac:dyDescent="0.4">
      <c r="A491" s="44" t="str">
        <f t="shared" si="52"/>
        <v>07-0146-0753-5010-2000-0000-0014f7400r6510</v>
      </c>
      <c r="B491" s="71" t="s">
        <v>3125</v>
      </c>
      <c r="C491" t="s">
        <v>3126</v>
      </c>
      <c r="E491" t="s">
        <v>1487</v>
      </c>
      <c r="F491" t="s">
        <v>537</v>
      </c>
      <c r="G491" s="13">
        <v>43075</v>
      </c>
      <c r="H491">
        <v>52.92</v>
      </c>
      <c r="I491" t="s">
        <v>145</v>
      </c>
      <c r="J491" t="s">
        <v>980</v>
      </c>
      <c r="K491" t="s">
        <v>2285</v>
      </c>
      <c r="L491" s="60" t="s">
        <v>150</v>
      </c>
      <c r="M491" s="1" t="str">
        <f t="shared" si="53"/>
        <v>岡山市</v>
      </c>
      <c r="N491" s="1" t="str">
        <f t="shared" si="55"/>
        <v>低</v>
      </c>
      <c r="O491" s="45">
        <v>43075</v>
      </c>
      <c r="P491" s="16">
        <f t="shared" si="54"/>
        <v>5</v>
      </c>
      <c r="Q491" s="16">
        <f t="shared" si="56"/>
        <v>1</v>
      </c>
      <c r="R491">
        <f t="shared" si="57"/>
        <v>1</v>
      </c>
    </row>
    <row r="492" spans="1:18" x14ac:dyDescent="0.4">
      <c r="A492" s="44" t="str">
        <f t="shared" si="52"/>
        <v>07-0146-0753-9910-2000-0000-0015f7400r6919</v>
      </c>
      <c r="B492" t="s">
        <v>3127</v>
      </c>
      <c r="C492" t="s">
        <v>3128</v>
      </c>
      <c r="D492" s="83" t="s">
        <v>4466</v>
      </c>
      <c r="E492" t="s">
        <v>1488</v>
      </c>
      <c r="F492" t="s">
        <v>538</v>
      </c>
      <c r="G492" s="13">
        <v>43165</v>
      </c>
      <c r="H492">
        <v>70.2</v>
      </c>
      <c r="I492" t="s">
        <v>145</v>
      </c>
      <c r="J492" t="s">
        <v>980</v>
      </c>
      <c r="K492" t="s">
        <v>2285</v>
      </c>
      <c r="L492" s="60" t="s">
        <v>150</v>
      </c>
      <c r="M492" s="1" t="str">
        <f t="shared" si="53"/>
        <v>岡山市</v>
      </c>
      <c r="N492" s="1" t="str">
        <f t="shared" si="55"/>
        <v>低</v>
      </c>
      <c r="O492" s="45">
        <v>43165</v>
      </c>
      <c r="P492" s="16">
        <f t="shared" si="54"/>
        <v>5</v>
      </c>
      <c r="Q492" s="16">
        <f t="shared" si="56"/>
        <v>1</v>
      </c>
      <c r="R492">
        <f t="shared" si="57"/>
        <v>1</v>
      </c>
    </row>
    <row r="493" spans="1:18" x14ac:dyDescent="0.4">
      <c r="A493" s="44" t="str">
        <f t="shared" si="52"/>
        <v>07-0141-0074-4010-2000-0000-0016h0400s1410</v>
      </c>
      <c r="B493" t="s">
        <v>3129</v>
      </c>
      <c r="C493" t="s">
        <v>3130</v>
      </c>
      <c r="E493" t="s">
        <v>1489</v>
      </c>
      <c r="F493" t="s">
        <v>524</v>
      </c>
      <c r="G493" s="13">
        <v>43015</v>
      </c>
      <c r="H493">
        <v>60.48</v>
      </c>
      <c r="I493" t="s">
        <v>145</v>
      </c>
      <c r="J493" t="s">
        <v>980</v>
      </c>
      <c r="K493" t="s">
        <v>2285</v>
      </c>
      <c r="L493" s="60" t="s">
        <v>150</v>
      </c>
      <c r="M493" s="1" t="str">
        <f t="shared" si="53"/>
        <v>岡山市</v>
      </c>
      <c r="N493" s="1" t="str">
        <f t="shared" si="55"/>
        <v>低</v>
      </c>
      <c r="O493" s="45">
        <v>43015</v>
      </c>
      <c r="P493" s="16">
        <f t="shared" si="54"/>
        <v>5</v>
      </c>
      <c r="Q493" s="16">
        <f t="shared" si="56"/>
        <v>1</v>
      </c>
      <c r="R493">
        <f t="shared" si="57"/>
        <v>1</v>
      </c>
    </row>
    <row r="494" spans="1:18" x14ac:dyDescent="0.4">
      <c r="A494" s="44" t="str">
        <f t="shared" si="52"/>
        <v>07-0141-0080-2110-2000-0000-0018k0400n1211</v>
      </c>
      <c r="B494" t="s">
        <v>3131</v>
      </c>
      <c r="C494" t="s">
        <v>3132</v>
      </c>
      <c r="E494" t="s">
        <v>1490</v>
      </c>
      <c r="F494" t="s">
        <v>539</v>
      </c>
      <c r="G494" s="13">
        <v>43015</v>
      </c>
      <c r="H494">
        <v>60.48</v>
      </c>
      <c r="I494" t="s">
        <v>145</v>
      </c>
      <c r="J494" t="s">
        <v>980</v>
      </c>
      <c r="K494" t="s">
        <v>2285</v>
      </c>
      <c r="L494" s="60" t="s">
        <v>150</v>
      </c>
      <c r="M494" s="1" t="str">
        <f t="shared" si="53"/>
        <v>岡山市</v>
      </c>
      <c r="N494" s="1" t="str">
        <f t="shared" si="55"/>
        <v>低</v>
      </c>
      <c r="O494" s="45">
        <v>43015</v>
      </c>
      <c r="P494" s="16">
        <f t="shared" si="54"/>
        <v>5</v>
      </c>
      <c r="Q494" s="16">
        <f t="shared" si="56"/>
        <v>1</v>
      </c>
      <c r="R494">
        <f t="shared" si="57"/>
        <v>1</v>
      </c>
    </row>
    <row r="495" spans="1:18" x14ac:dyDescent="0.4">
      <c r="A495" s="44" t="str">
        <f t="shared" si="52"/>
        <v>07-0158-9243-2810-2000-0000-0011e2590r8218</v>
      </c>
      <c r="B495" t="s">
        <v>3133</v>
      </c>
      <c r="C495" t="s">
        <v>3134</v>
      </c>
      <c r="E495" t="s">
        <v>1491</v>
      </c>
      <c r="F495" t="s">
        <v>403</v>
      </c>
      <c r="G495" s="13">
        <v>42895</v>
      </c>
      <c r="H495">
        <v>85.86</v>
      </c>
      <c r="I495" t="s">
        <v>145</v>
      </c>
      <c r="J495" t="s">
        <v>978</v>
      </c>
      <c r="K495" t="s">
        <v>2285</v>
      </c>
      <c r="L495" s="60" t="s">
        <v>149</v>
      </c>
      <c r="M495" s="1" t="str">
        <f t="shared" si="53"/>
        <v>広島市</v>
      </c>
      <c r="N495" s="1" t="str">
        <f t="shared" si="55"/>
        <v>低</v>
      </c>
      <c r="O495" s="45">
        <v>42895</v>
      </c>
      <c r="P495" s="16">
        <f t="shared" si="54"/>
        <v>6</v>
      </c>
      <c r="Q495" s="16">
        <f t="shared" si="56"/>
        <v>1</v>
      </c>
      <c r="R495">
        <f t="shared" si="57"/>
        <v>1</v>
      </c>
    </row>
    <row r="496" spans="1:18" x14ac:dyDescent="0.4">
      <c r="A496" s="44" t="str">
        <f t="shared" si="52"/>
        <v>07-0171-1300-9810-2000-0000-0015a3710n1918</v>
      </c>
      <c r="B496" s="71" t="s">
        <v>3135</v>
      </c>
      <c r="C496" t="s">
        <v>3136</v>
      </c>
      <c r="E496" t="s">
        <v>1492</v>
      </c>
      <c r="F496" t="s">
        <v>540</v>
      </c>
      <c r="G496" s="13">
        <v>43249</v>
      </c>
      <c r="H496">
        <v>20.65</v>
      </c>
      <c r="I496" t="s">
        <v>145</v>
      </c>
      <c r="J496" t="s">
        <v>997</v>
      </c>
      <c r="K496" t="s">
        <v>2285</v>
      </c>
      <c r="L496" s="60" t="s">
        <v>149</v>
      </c>
      <c r="M496" s="1" t="str">
        <f t="shared" si="53"/>
        <v>山口市</v>
      </c>
      <c r="N496" s="1" t="str">
        <f t="shared" si="55"/>
        <v>低</v>
      </c>
      <c r="O496" s="45">
        <v>43249</v>
      </c>
      <c r="P496" s="16">
        <f t="shared" si="54"/>
        <v>5</v>
      </c>
      <c r="Q496" s="16">
        <f t="shared" si="56"/>
        <v>1</v>
      </c>
      <c r="R496">
        <f t="shared" si="57"/>
        <v>1</v>
      </c>
    </row>
    <row r="497" spans="1:18" x14ac:dyDescent="0.4">
      <c r="A497" s="44" t="str">
        <f t="shared" si="52"/>
        <v>07-0171-1300-9710-2000-0000-0012a3710n1917</v>
      </c>
      <c r="B497" s="71" t="s">
        <v>3137</v>
      </c>
      <c r="C497" t="s">
        <v>3138</v>
      </c>
      <c r="E497" t="s">
        <v>1493</v>
      </c>
      <c r="F497" t="s">
        <v>540</v>
      </c>
      <c r="G497" s="13">
        <v>43643</v>
      </c>
      <c r="H497">
        <v>22.14</v>
      </c>
      <c r="I497" t="s">
        <v>145</v>
      </c>
      <c r="J497" t="s">
        <v>997</v>
      </c>
      <c r="K497" t="s">
        <v>2285</v>
      </c>
      <c r="L497" s="60" t="s">
        <v>149</v>
      </c>
      <c r="M497" s="1" t="str">
        <f t="shared" si="53"/>
        <v>山口市</v>
      </c>
      <c r="N497" s="1" t="str">
        <f t="shared" si="55"/>
        <v>低</v>
      </c>
      <c r="O497" s="45">
        <v>43643</v>
      </c>
      <c r="P497" s="16">
        <f t="shared" si="54"/>
        <v>4</v>
      </c>
      <c r="Q497" s="16">
        <f t="shared" si="56"/>
        <v>1</v>
      </c>
      <c r="R497">
        <f t="shared" si="57"/>
        <v>1</v>
      </c>
    </row>
    <row r="498" spans="1:18" x14ac:dyDescent="0.4">
      <c r="A498" s="44" t="str">
        <f t="shared" si="52"/>
        <v>07-0130-5061-4210-2000-0000-0013g0350p0412</v>
      </c>
      <c r="B498" t="s">
        <v>3139</v>
      </c>
      <c r="C498" t="s">
        <v>3140</v>
      </c>
      <c r="D498" s="83" t="s">
        <v>4466</v>
      </c>
      <c r="E498" t="s">
        <v>1494</v>
      </c>
      <c r="F498" t="s">
        <v>541</v>
      </c>
      <c r="G498" s="13">
        <v>43004</v>
      </c>
      <c r="H498">
        <v>21.6</v>
      </c>
      <c r="I498" t="s">
        <v>145</v>
      </c>
      <c r="J498" t="s">
        <v>980</v>
      </c>
      <c r="K498" t="s">
        <v>2285</v>
      </c>
      <c r="L498" s="60" t="s">
        <v>150</v>
      </c>
      <c r="M498" s="1" t="str">
        <f t="shared" si="53"/>
        <v>岡山市</v>
      </c>
      <c r="N498" s="1" t="str">
        <f t="shared" si="55"/>
        <v>低</v>
      </c>
      <c r="O498" s="45">
        <v>43004</v>
      </c>
      <c r="P498" s="16">
        <f t="shared" si="54"/>
        <v>5</v>
      </c>
      <c r="Q498" s="16">
        <f t="shared" si="56"/>
        <v>1</v>
      </c>
      <c r="R498">
        <f t="shared" si="57"/>
        <v>1</v>
      </c>
    </row>
    <row r="499" spans="1:18" x14ac:dyDescent="0.4">
      <c r="A499" s="44" t="str">
        <f t="shared" si="52"/>
        <v>07-0130-5054-1610-2000-0000-0012f0350s0116</v>
      </c>
      <c r="B499" s="71" t="s">
        <v>3141</v>
      </c>
      <c r="C499" t="s">
        <v>3142</v>
      </c>
      <c r="D499" s="83" t="s">
        <v>4466</v>
      </c>
      <c r="E499" t="s">
        <v>1495</v>
      </c>
      <c r="F499" t="s">
        <v>520</v>
      </c>
      <c r="G499" s="13">
        <v>43138</v>
      </c>
      <c r="H499">
        <v>60.48</v>
      </c>
      <c r="I499" t="s">
        <v>145</v>
      </c>
      <c r="J499" t="s">
        <v>980</v>
      </c>
      <c r="K499" t="s">
        <v>2285</v>
      </c>
      <c r="L499" s="60" t="s">
        <v>149</v>
      </c>
      <c r="M499" s="1" t="str">
        <f t="shared" si="53"/>
        <v>岡山市</v>
      </c>
      <c r="N499" s="1" t="str">
        <f t="shared" si="55"/>
        <v>低</v>
      </c>
      <c r="O499" s="45">
        <v>43138</v>
      </c>
      <c r="P499" s="16">
        <f t="shared" si="54"/>
        <v>5</v>
      </c>
      <c r="Q499" s="16">
        <f t="shared" si="56"/>
        <v>1</v>
      </c>
      <c r="R499">
        <f t="shared" si="57"/>
        <v>1</v>
      </c>
    </row>
    <row r="500" spans="1:18" x14ac:dyDescent="0.4">
      <c r="A500" s="44" t="str">
        <f t="shared" si="52"/>
        <v>07-0141-0080-1310-2000-0000-0013k0400n1113</v>
      </c>
      <c r="B500" t="s">
        <v>3143</v>
      </c>
      <c r="C500" t="s">
        <v>3144</v>
      </c>
      <c r="E500" t="s">
        <v>1496</v>
      </c>
      <c r="F500" t="s">
        <v>542</v>
      </c>
      <c r="G500" s="13">
        <v>43015</v>
      </c>
      <c r="H500">
        <v>60.48</v>
      </c>
      <c r="I500" t="s">
        <v>145</v>
      </c>
      <c r="J500" t="s">
        <v>980</v>
      </c>
      <c r="K500" t="s">
        <v>2285</v>
      </c>
      <c r="L500" s="60" t="s">
        <v>150</v>
      </c>
      <c r="M500" s="1" t="str">
        <f t="shared" si="53"/>
        <v>岡山市</v>
      </c>
      <c r="N500" s="1" t="str">
        <f t="shared" si="55"/>
        <v>低</v>
      </c>
      <c r="O500" s="45">
        <v>43015</v>
      </c>
      <c r="P500" s="16">
        <f t="shared" si="54"/>
        <v>5</v>
      </c>
      <c r="Q500" s="16">
        <f t="shared" si="56"/>
        <v>1</v>
      </c>
      <c r="R500">
        <f t="shared" si="57"/>
        <v>1</v>
      </c>
    </row>
    <row r="501" spans="1:18" x14ac:dyDescent="0.4">
      <c r="A501" s="44" t="str">
        <f t="shared" si="52"/>
        <v>07-0140-9934-3310-2000-0000-0017d9490s0313</v>
      </c>
      <c r="B501" t="s">
        <v>3145</v>
      </c>
      <c r="C501" t="s">
        <v>3146</v>
      </c>
      <c r="E501" t="s">
        <v>1497</v>
      </c>
      <c r="F501" t="s">
        <v>543</v>
      </c>
      <c r="G501" s="13">
        <v>43491</v>
      </c>
      <c r="H501">
        <v>59.36</v>
      </c>
      <c r="I501" t="s">
        <v>145</v>
      </c>
      <c r="J501" t="s">
        <v>980</v>
      </c>
      <c r="K501" t="s">
        <v>2285</v>
      </c>
      <c r="L501" s="60" t="s">
        <v>148</v>
      </c>
      <c r="M501" s="1" t="str">
        <f t="shared" si="53"/>
        <v>岡山市</v>
      </c>
      <c r="N501" s="1" t="str">
        <f t="shared" si="55"/>
        <v>低</v>
      </c>
      <c r="O501" s="45">
        <v>43491</v>
      </c>
      <c r="P501" s="16">
        <f t="shared" si="54"/>
        <v>4</v>
      </c>
      <c r="Q501" s="16">
        <f t="shared" si="56"/>
        <v>1</v>
      </c>
      <c r="R501">
        <f t="shared" si="57"/>
        <v>1</v>
      </c>
    </row>
    <row r="502" spans="1:18" x14ac:dyDescent="0.4">
      <c r="A502" s="44" t="str">
        <f t="shared" si="52"/>
        <v>07-0167-8080-9610-2000-0000-0018k0680n7916</v>
      </c>
      <c r="B502" t="s">
        <v>3147</v>
      </c>
      <c r="C502" t="s">
        <v>3148</v>
      </c>
      <c r="E502" t="s">
        <v>1498</v>
      </c>
      <c r="F502" t="s">
        <v>544</v>
      </c>
      <c r="G502" s="13">
        <v>43165</v>
      </c>
      <c r="H502">
        <v>77.760000000000005</v>
      </c>
      <c r="I502" t="s">
        <v>145</v>
      </c>
      <c r="J502" t="s">
        <v>978</v>
      </c>
      <c r="K502" t="s">
        <v>2285</v>
      </c>
      <c r="L502" s="60" t="s">
        <v>150</v>
      </c>
      <c r="M502" s="1" t="str">
        <f t="shared" si="53"/>
        <v>広島市</v>
      </c>
      <c r="N502" s="1" t="str">
        <f t="shared" si="55"/>
        <v>低</v>
      </c>
      <c r="O502" s="45">
        <v>43165</v>
      </c>
      <c r="P502" s="16">
        <f t="shared" si="54"/>
        <v>5</v>
      </c>
      <c r="Q502" s="16">
        <f t="shared" si="56"/>
        <v>1</v>
      </c>
      <c r="R502">
        <f t="shared" si="57"/>
        <v>1</v>
      </c>
    </row>
    <row r="503" spans="1:18" x14ac:dyDescent="0.4">
      <c r="A503" s="44" t="str">
        <f t="shared" si="52"/>
        <v>07-0162-3140-3110-2000-0000-0014e1630n2311</v>
      </c>
      <c r="B503" s="73" t="s">
        <v>3149</v>
      </c>
      <c r="C503" s="72" t="s">
        <v>3150</v>
      </c>
      <c r="D503" s="85" t="s">
        <v>4466</v>
      </c>
      <c r="E503" t="s">
        <v>1499</v>
      </c>
      <c r="F503" t="s">
        <v>385</v>
      </c>
      <c r="G503" s="13">
        <v>43040</v>
      </c>
      <c r="H503">
        <v>66.959999999999994</v>
      </c>
      <c r="I503" t="s">
        <v>145</v>
      </c>
      <c r="J503" t="s">
        <v>978</v>
      </c>
      <c r="K503" t="s">
        <v>2285</v>
      </c>
      <c r="L503" s="60" t="s">
        <v>150</v>
      </c>
      <c r="M503" s="1" t="str">
        <f t="shared" si="53"/>
        <v>広島市</v>
      </c>
      <c r="N503" s="1" t="str">
        <f t="shared" si="55"/>
        <v>低</v>
      </c>
      <c r="O503" s="45">
        <v>43040</v>
      </c>
      <c r="P503" s="16">
        <f t="shared" si="54"/>
        <v>5</v>
      </c>
      <c r="Q503" s="16">
        <f t="shared" si="56"/>
        <v>1</v>
      </c>
      <c r="R503">
        <f t="shared" si="57"/>
        <v>1</v>
      </c>
    </row>
    <row r="504" spans="1:18" x14ac:dyDescent="0.4">
      <c r="A504" s="44" t="str">
        <f t="shared" si="52"/>
        <v>07-0167-8076-0810-2000-0000-0012h0680u7018</v>
      </c>
      <c r="B504" s="72" t="s">
        <v>3151</v>
      </c>
      <c r="C504" s="72" t="s">
        <v>3152</v>
      </c>
      <c r="D504" s="85" t="s">
        <v>4466</v>
      </c>
      <c r="E504" t="s">
        <v>1500</v>
      </c>
      <c r="F504" t="s">
        <v>385</v>
      </c>
      <c r="G504" s="13">
        <v>43189</v>
      </c>
      <c r="H504">
        <v>30.24</v>
      </c>
      <c r="I504" t="s">
        <v>145</v>
      </c>
      <c r="J504" t="s">
        <v>978</v>
      </c>
      <c r="K504" t="s">
        <v>2285</v>
      </c>
      <c r="L504" s="60" t="s">
        <v>150</v>
      </c>
      <c r="M504" s="1" t="str">
        <f t="shared" si="53"/>
        <v>広島市</v>
      </c>
      <c r="N504" s="1" t="str">
        <f t="shared" si="55"/>
        <v>低</v>
      </c>
      <c r="O504" s="45">
        <v>43189</v>
      </c>
      <c r="P504" s="16">
        <f t="shared" si="54"/>
        <v>5</v>
      </c>
      <c r="Q504" s="16">
        <f t="shared" si="56"/>
        <v>1</v>
      </c>
      <c r="R504">
        <f t="shared" si="57"/>
        <v>1</v>
      </c>
    </row>
    <row r="505" spans="1:18" x14ac:dyDescent="0.4">
      <c r="A505" s="44" t="str">
        <f t="shared" si="52"/>
        <v>07-0185-5016-8410-2000-0000-0013b0850u5814</v>
      </c>
      <c r="B505" t="s">
        <v>3153</v>
      </c>
      <c r="C505" t="s">
        <v>3154</v>
      </c>
      <c r="D505" s="83" t="s">
        <v>4466</v>
      </c>
      <c r="E505" t="s">
        <v>1501</v>
      </c>
      <c r="F505" t="s">
        <v>387</v>
      </c>
      <c r="G505" s="13">
        <v>43244</v>
      </c>
      <c r="H505">
        <v>60.48</v>
      </c>
      <c r="I505" t="s">
        <v>145</v>
      </c>
      <c r="J505" t="s">
        <v>982</v>
      </c>
      <c r="K505" t="s">
        <v>2285</v>
      </c>
      <c r="L505" s="60" t="s">
        <v>149</v>
      </c>
      <c r="M505" s="1" t="str">
        <f t="shared" si="53"/>
        <v>山口市</v>
      </c>
      <c r="N505" s="1" t="str">
        <f t="shared" si="55"/>
        <v>低</v>
      </c>
      <c r="O505" s="45">
        <v>43244</v>
      </c>
      <c r="P505" s="16">
        <f t="shared" si="54"/>
        <v>5</v>
      </c>
      <c r="Q505" s="16">
        <f t="shared" si="56"/>
        <v>1</v>
      </c>
      <c r="R505">
        <f t="shared" si="57"/>
        <v>1</v>
      </c>
    </row>
    <row r="506" spans="1:18" x14ac:dyDescent="0.4">
      <c r="A506" s="44" t="str">
        <f t="shared" si="52"/>
        <v>07-0185-5023-9110-2000-0000-0015c0850r5911</v>
      </c>
      <c r="B506" t="s">
        <v>3155</v>
      </c>
      <c r="C506" t="s">
        <v>3156</v>
      </c>
      <c r="D506" s="83" t="s">
        <v>4466</v>
      </c>
      <c r="E506" t="s">
        <v>1502</v>
      </c>
      <c r="F506" t="s">
        <v>387</v>
      </c>
      <c r="G506" s="13">
        <v>43244</v>
      </c>
      <c r="H506">
        <v>77.760000000000005</v>
      </c>
      <c r="I506" t="s">
        <v>145</v>
      </c>
      <c r="J506" t="s">
        <v>982</v>
      </c>
      <c r="K506" t="s">
        <v>2285</v>
      </c>
      <c r="L506" s="60" t="s">
        <v>149</v>
      </c>
      <c r="M506" s="1" t="str">
        <f t="shared" si="53"/>
        <v>山口市</v>
      </c>
      <c r="N506" s="1" t="str">
        <f t="shared" si="55"/>
        <v>低</v>
      </c>
      <c r="O506" s="45">
        <v>43244</v>
      </c>
      <c r="P506" s="16">
        <f t="shared" si="54"/>
        <v>5</v>
      </c>
      <c r="Q506" s="16">
        <f t="shared" si="56"/>
        <v>1</v>
      </c>
      <c r="R506">
        <f t="shared" si="57"/>
        <v>1</v>
      </c>
    </row>
    <row r="507" spans="1:18" x14ac:dyDescent="0.4">
      <c r="A507" s="44" t="str">
        <f t="shared" si="52"/>
        <v>07-0185-5016-8110-2000-0000-0014b0850u5811</v>
      </c>
      <c r="B507" t="s">
        <v>3157</v>
      </c>
      <c r="C507" t="s">
        <v>3158</v>
      </c>
      <c r="D507" s="83" t="s">
        <v>4466</v>
      </c>
      <c r="E507" t="s">
        <v>1503</v>
      </c>
      <c r="F507" t="s">
        <v>387</v>
      </c>
      <c r="G507" s="13">
        <v>43291</v>
      </c>
      <c r="H507">
        <v>77.760000000000005</v>
      </c>
      <c r="I507" t="s">
        <v>145</v>
      </c>
      <c r="J507" t="s">
        <v>982</v>
      </c>
      <c r="K507" t="s">
        <v>2285</v>
      </c>
      <c r="L507" s="60" t="s">
        <v>149</v>
      </c>
      <c r="M507" s="1" t="str">
        <f t="shared" si="53"/>
        <v>山口市</v>
      </c>
      <c r="N507" s="1" t="str">
        <f t="shared" si="55"/>
        <v>低</v>
      </c>
      <c r="O507" s="45">
        <v>43291</v>
      </c>
      <c r="P507" s="16">
        <f t="shared" si="54"/>
        <v>5</v>
      </c>
      <c r="Q507" s="16">
        <f t="shared" si="56"/>
        <v>1</v>
      </c>
      <c r="R507">
        <f t="shared" si="57"/>
        <v>1</v>
      </c>
    </row>
    <row r="508" spans="1:18" x14ac:dyDescent="0.4">
      <c r="A508" s="44" t="str">
        <f t="shared" si="52"/>
        <v>07-0185-5016-8810-2000-0000-0015b0850u5818</v>
      </c>
      <c r="B508" t="s">
        <v>3159</v>
      </c>
      <c r="C508" t="s">
        <v>3160</v>
      </c>
      <c r="D508" s="83" t="s">
        <v>4466</v>
      </c>
      <c r="E508" t="s">
        <v>1504</v>
      </c>
      <c r="F508" t="s">
        <v>387</v>
      </c>
      <c r="G508" s="13">
        <v>43247</v>
      </c>
      <c r="H508">
        <v>77.760000000000005</v>
      </c>
      <c r="I508" t="s">
        <v>145</v>
      </c>
      <c r="J508" t="s">
        <v>982</v>
      </c>
      <c r="K508" t="s">
        <v>2285</v>
      </c>
      <c r="L508" s="60" t="s">
        <v>149</v>
      </c>
      <c r="M508" s="1" t="str">
        <f t="shared" si="53"/>
        <v>山口市</v>
      </c>
      <c r="N508" s="1" t="str">
        <f t="shared" si="55"/>
        <v>低</v>
      </c>
      <c r="O508" s="45">
        <v>43247</v>
      </c>
      <c r="P508" s="16">
        <f t="shared" si="54"/>
        <v>5</v>
      </c>
      <c r="Q508" s="16">
        <f t="shared" si="56"/>
        <v>1</v>
      </c>
      <c r="R508">
        <f t="shared" si="57"/>
        <v>1</v>
      </c>
    </row>
    <row r="509" spans="1:18" x14ac:dyDescent="0.4">
      <c r="A509" s="44" t="str">
        <f t="shared" si="52"/>
        <v>07-0145-0137-7040-2000-0000-0012d1400v5710</v>
      </c>
      <c r="B509" t="s">
        <v>3161</v>
      </c>
      <c r="C509" t="s">
        <v>3162</v>
      </c>
      <c r="E509" t="s">
        <v>1505</v>
      </c>
      <c r="F509" t="s">
        <v>545</v>
      </c>
      <c r="G509" s="13">
        <v>42997</v>
      </c>
      <c r="H509">
        <v>18.899999999999999</v>
      </c>
      <c r="I509" t="s">
        <v>145</v>
      </c>
      <c r="J509" t="s">
        <v>980</v>
      </c>
      <c r="K509" t="s">
        <v>2285</v>
      </c>
      <c r="L509" s="60" t="s">
        <v>150</v>
      </c>
      <c r="M509" s="1" t="str">
        <f t="shared" si="53"/>
        <v>岡山市</v>
      </c>
      <c r="N509" s="1" t="str">
        <f t="shared" si="55"/>
        <v>低</v>
      </c>
      <c r="O509" s="45">
        <v>42997</v>
      </c>
      <c r="P509" s="16">
        <f t="shared" si="54"/>
        <v>5</v>
      </c>
      <c r="Q509" s="16">
        <f t="shared" si="56"/>
        <v>1</v>
      </c>
      <c r="R509">
        <f t="shared" si="57"/>
        <v>1</v>
      </c>
    </row>
    <row r="510" spans="1:18" x14ac:dyDescent="0.4">
      <c r="A510" s="44" t="str">
        <f t="shared" si="52"/>
        <v>07-0130-5062-3510-2000-0000-0010g0350q0315</v>
      </c>
      <c r="B510" s="71" t="s">
        <v>3163</v>
      </c>
      <c r="C510" t="s">
        <v>3164</v>
      </c>
      <c r="D510" s="83" t="s">
        <v>4466</v>
      </c>
      <c r="E510" t="s">
        <v>1506</v>
      </c>
      <c r="F510" t="s">
        <v>546</v>
      </c>
      <c r="G510" s="13">
        <v>43119</v>
      </c>
      <c r="H510">
        <v>60.48</v>
      </c>
      <c r="I510" t="s">
        <v>145</v>
      </c>
      <c r="J510" t="s">
        <v>980</v>
      </c>
      <c r="K510" t="s">
        <v>2285</v>
      </c>
      <c r="L510" s="60" t="s">
        <v>150</v>
      </c>
      <c r="M510" s="1" t="str">
        <f t="shared" si="53"/>
        <v>岡山市</v>
      </c>
      <c r="N510" s="1" t="str">
        <f t="shared" si="55"/>
        <v>低</v>
      </c>
      <c r="O510" s="45">
        <v>43119</v>
      </c>
      <c r="P510" s="16">
        <f t="shared" si="54"/>
        <v>5</v>
      </c>
      <c r="Q510" s="16">
        <f t="shared" si="56"/>
        <v>1</v>
      </c>
      <c r="R510">
        <f t="shared" si="57"/>
        <v>1</v>
      </c>
    </row>
    <row r="511" spans="1:18" x14ac:dyDescent="0.4">
      <c r="A511" s="44" t="str">
        <f t="shared" si="52"/>
        <v>07-0156-2180-7510-2000-0000-0010</v>
      </c>
      <c r="B511" t="s">
        <v>3165</v>
      </c>
      <c r="C511" s="76"/>
      <c r="E511" t="s">
        <v>1507</v>
      </c>
      <c r="F511" t="s">
        <v>547</v>
      </c>
      <c r="G511" s="13">
        <v>42993</v>
      </c>
      <c r="H511">
        <v>41.31</v>
      </c>
      <c r="I511" t="s">
        <v>145</v>
      </c>
      <c r="J511" t="s">
        <v>978</v>
      </c>
      <c r="K511" t="s">
        <v>2285</v>
      </c>
      <c r="L511" s="60" t="s">
        <v>150</v>
      </c>
      <c r="M511" s="1" t="str">
        <f t="shared" si="53"/>
        <v>広島市</v>
      </c>
      <c r="N511" s="1" t="str">
        <f t="shared" si="55"/>
        <v>低</v>
      </c>
      <c r="O511" s="45">
        <v>42993</v>
      </c>
      <c r="P511" s="16">
        <f t="shared" si="54"/>
        <v>5</v>
      </c>
      <c r="Q511" s="16">
        <f t="shared" si="56"/>
        <v>0</v>
      </c>
      <c r="R511">
        <f t="shared" si="57"/>
        <v>1</v>
      </c>
    </row>
    <row r="512" spans="1:18" x14ac:dyDescent="0.4">
      <c r="A512" s="44" t="str">
        <f t="shared" si="52"/>
        <v>07-0167-8082-5510-2000-0000-0019k0680q7515</v>
      </c>
      <c r="B512" s="71" t="s">
        <v>3166</v>
      </c>
      <c r="C512" t="s">
        <v>3167</v>
      </c>
      <c r="D512" s="83" t="s">
        <v>4466</v>
      </c>
      <c r="E512" t="s">
        <v>1508</v>
      </c>
      <c r="F512" t="s">
        <v>505</v>
      </c>
      <c r="G512" s="13">
        <v>43214</v>
      </c>
      <c r="H512">
        <v>77.760000000000005</v>
      </c>
      <c r="I512" t="s">
        <v>145</v>
      </c>
      <c r="J512" t="s">
        <v>978</v>
      </c>
      <c r="K512" t="s">
        <v>2285</v>
      </c>
      <c r="L512" s="60" t="s">
        <v>150</v>
      </c>
      <c r="M512" s="1" t="str">
        <f t="shared" si="53"/>
        <v>広島市</v>
      </c>
      <c r="N512" s="1" t="str">
        <f t="shared" si="55"/>
        <v>低</v>
      </c>
      <c r="O512" s="45">
        <v>43214</v>
      </c>
      <c r="P512" s="16">
        <f t="shared" si="54"/>
        <v>5</v>
      </c>
      <c r="Q512" s="16">
        <f t="shared" si="56"/>
        <v>1</v>
      </c>
      <c r="R512">
        <f t="shared" si="57"/>
        <v>1</v>
      </c>
    </row>
    <row r="513" spans="1:18" x14ac:dyDescent="0.4">
      <c r="A513" s="44" t="str">
        <f t="shared" si="52"/>
        <v>07-0165-0809-6010-2000-0000-0016a8600x5610</v>
      </c>
      <c r="B513" t="s">
        <v>3168</v>
      </c>
      <c r="C513" t="s">
        <v>3169</v>
      </c>
      <c r="D513" s="83" t="s">
        <v>4466</v>
      </c>
      <c r="E513" t="s">
        <v>1509</v>
      </c>
      <c r="F513" t="s">
        <v>548</v>
      </c>
      <c r="G513" s="13">
        <v>43218</v>
      </c>
      <c r="H513">
        <v>69.12</v>
      </c>
      <c r="I513" t="s">
        <v>145</v>
      </c>
      <c r="J513" t="s">
        <v>978</v>
      </c>
      <c r="K513" t="s">
        <v>2285</v>
      </c>
      <c r="L513" s="60" t="s">
        <v>150</v>
      </c>
      <c r="M513" s="1" t="str">
        <f t="shared" si="53"/>
        <v>広島市</v>
      </c>
      <c r="N513" s="1" t="str">
        <f t="shared" si="55"/>
        <v>低</v>
      </c>
      <c r="O513" s="45">
        <v>43218</v>
      </c>
      <c r="P513" s="16">
        <f t="shared" si="54"/>
        <v>5</v>
      </c>
      <c r="Q513" s="16">
        <f t="shared" si="56"/>
        <v>1</v>
      </c>
      <c r="R513">
        <f t="shared" si="57"/>
        <v>1</v>
      </c>
    </row>
    <row r="514" spans="1:18" x14ac:dyDescent="0.4">
      <c r="A514" s="44" t="str">
        <f t="shared" si="52"/>
        <v>07-0167-8083-5310-2000-0000-0012k0680r7513</v>
      </c>
      <c r="B514" t="s">
        <v>3170</v>
      </c>
      <c r="C514" t="s">
        <v>3171</v>
      </c>
      <c r="E514" t="s">
        <v>1510</v>
      </c>
      <c r="F514" t="s">
        <v>549</v>
      </c>
      <c r="G514" s="13">
        <v>43132</v>
      </c>
      <c r="H514">
        <v>60.48</v>
      </c>
      <c r="I514" t="s">
        <v>145</v>
      </c>
      <c r="J514" t="s">
        <v>978</v>
      </c>
      <c r="K514" t="s">
        <v>2285</v>
      </c>
      <c r="L514" s="60" t="s">
        <v>150</v>
      </c>
      <c r="M514" s="1" t="str">
        <f t="shared" si="53"/>
        <v>広島市</v>
      </c>
      <c r="N514" s="1" t="str">
        <f t="shared" si="55"/>
        <v>低</v>
      </c>
      <c r="O514" s="45">
        <v>43132</v>
      </c>
      <c r="P514" s="16">
        <f t="shared" si="54"/>
        <v>5</v>
      </c>
      <c r="Q514" s="16">
        <f t="shared" si="56"/>
        <v>1</v>
      </c>
      <c r="R514">
        <f t="shared" si="57"/>
        <v>1</v>
      </c>
    </row>
    <row r="515" spans="1:18" x14ac:dyDescent="0.4">
      <c r="A515" s="44" t="str">
        <f t="shared" si="52"/>
        <v>07-0156-2185-0010-2000-0000-0013k1520t6010</v>
      </c>
      <c r="B515" t="s">
        <v>3172</v>
      </c>
      <c r="C515" t="s">
        <v>3173</v>
      </c>
      <c r="E515" t="s">
        <v>1511</v>
      </c>
      <c r="F515" t="s">
        <v>550</v>
      </c>
      <c r="G515" s="13">
        <v>42984</v>
      </c>
      <c r="H515">
        <v>12.15</v>
      </c>
      <c r="I515" t="s">
        <v>145</v>
      </c>
      <c r="J515" t="s">
        <v>978</v>
      </c>
      <c r="K515" t="s">
        <v>2285</v>
      </c>
      <c r="L515" s="60" t="s">
        <v>150</v>
      </c>
      <c r="M515" s="1" t="str">
        <f t="shared" si="53"/>
        <v>広島市</v>
      </c>
      <c r="N515" s="1" t="str">
        <f t="shared" si="55"/>
        <v>低</v>
      </c>
      <c r="O515" s="45">
        <v>42984</v>
      </c>
      <c r="P515" s="16">
        <f t="shared" si="54"/>
        <v>5</v>
      </c>
      <c r="Q515" s="16">
        <f t="shared" si="56"/>
        <v>1</v>
      </c>
      <c r="R515">
        <f t="shared" si="57"/>
        <v>1</v>
      </c>
    </row>
    <row r="516" spans="1:18" x14ac:dyDescent="0.4">
      <c r="A516" s="44" t="str">
        <f t="shared" ref="A516:A579" si="58">+B516&amp;C516</f>
        <v>07-0167-8084-3410-2000-0000-0012k0680s7314</v>
      </c>
      <c r="B516" s="71" t="s">
        <v>3174</v>
      </c>
      <c r="C516" t="s">
        <v>3175</v>
      </c>
      <c r="E516" t="s">
        <v>1512</v>
      </c>
      <c r="F516" t="s">
        <v>551</v>
      </c>
      <c r="G516" s="13">
        <v>43074</v>
      </c>
      <c r="H516">
        <v>77.760000000000005</v>
      </c>
      <c r="I516" t="s">
        <v>145</v>
      </c>
      <c r="J516" t="s">
        <v>978</v>
      </c>
      <c r="K516" t="s">
        <v>2285</v>
      </c>
      <c r="L516" s="60" t="s">
        <v>150</v>
      </c>
      <c r="M516" s="1" t="str">
        <f t="shared" ref="M516:M579" si="59">+VLOOKUP(J516,$T$2:$U$11,2,0)</f>
        <v>広島市</v>
      </c>
      <c r="N516" s="1" t="str">
        <f t="shared" si="55"/>
        <v>低</v>
      </c>
      <c r="O516" s="45">
        <v>43074</v>
      </c>
      <c r="P516" s="16">
        <f t="shared" ref="P516:P579" si="60">DATEDIF(O516,$B$1,"Y")</f>
        <v>5</v>
      </c>
      <c r="Q516" s="16">
        <f t="shared" si="56"/>
        <v>1</v>
      </c>
      <c r="R516">
        <f t="shared" si="57"/>
        <v>1</v>
      </c>
    </row>
    <row r="517" spans="1:18" x14ac:dyDescent="0.4">
      <c r="A517" s="44" t="str">
        <f t="shared" si="58"/>
        <v>07-0167-8081-0010-2000-0000-0010</v>
      </c>
      <c r="B517" t="s">
        <v>3176</v>
      </c>
      <c r="C517" s="76"/>
      <c r="E517" t="s">
        <v>1513</v>
      </c>
      <c r="F517" t="s">
        <v>524</v>
      </c>
      <c r="G517" s="13">
        <v>43193</v>
      </c>
      <c r="H517">
        <v>77.760000000000005</v>
      </c>
      <c r="I517" t="s">
        <v>145</v>
      </c>
      <c r="J517" t="s">
        <v>978</v>
      </c>
      <c r="K517" t="s">
        <v>2285</v>
      </c>
      <c r="L517" s="60" t="s">
        <v>150</v>
      </c>
      <c r="M517" s="1" t="str">
        <f t="shared" si="59"/>
        <v>広島市</v>
      </c>
      <c r="N517" s="1" t="str">
        <f t="shared" si="55"/>
        <v>低</v>
      </c>
      <c r="O517" s="45">
        <v>43193</v>
      </c>
      <c r="P517" s="16">
        <f t="shared" si="60"/>
        <v>5</v>
      </c>
      <c r="Q517" s="16">
        <f t="shared" si="56"/>
        <v>0</v>
      </c>
      <c r="R517">
        <f t="shared" si="57"/>
        <v>1</v>
      </c>
    </row>
    <row r="518" spans="1:18" x14ac:dyDescent="0.4">
      <c r="A518" s="44" t="str">
        <f t="shared" si="58"/>
        <v>07-0158-9259-6110-2000-0000-0015f2590x8611</v>
      </c>
      <c r="B518" s="71" t="s">
        <v>3177</v>
      </c>
      <c r="C518" t="s">
        <v>3178</v>
      </c>
      <c r="E518" t="s">
        <v>1514</v>
      </c>
      <c r="F518" t="s">
        <v>552</v>
      </c>
      <c r="G518" s="13">
        <v>42985</v>
      </c>
      <c r="H518">
        <v>31.05</v>
      </c>
      <c r="I518" t="s">
        <v>145</v>
      </c>
      <c r="J518" t="s">
        <v>978</v>
      </c>
      <c r="K518" t="s">
        <v>2285</v>
      </c>
      <c r="L518" s="60" t="s">
        <v>150</v>
      </c>
      <c r="M518" s="1" t="str">
        <f t="shared" si="59"/>
        <v>広島市</v>
      </c>
      <c r="N518" s="1" t="str">
        <f t="shared" si="55"/>
        <v>低</v>
      </c>
      <c r="O518" s="45">
        <v>42985</v>
      </c>
      <c r="P518" s="16">
        <f t="shared" si="60"/>
        <v>5</v>
      </c>
      <c r="Q518" s="16">
        <f t="shared" si="56"/>
        <v>1</v>
      </c>
      <c r="R518">
        <f t="shared" si="57"/>
        <v>1</v>
      </c>
    </row>
    <row r="519" spans="1:18" x14ac:dyDescent="0.4">
      <c r="A519" s="44" t="str">
        <f t="shared" si="58"/>
        <v>07-0162-3143-1410-2000-0000-0018e1630r2114</v>
      </c>
      <c r="B519" t="s">
        <v>3179</v>
      </c>
      <c r="C519" t="s">
        <v>3180</v>
      </c>
      <c r="E519" t="s">
        <v>1515</v>
      </c>
      <c r="F519" t="s">
        <v>553</v>
      </c>
      <c r="G519" s="13">
        <v>43026</v>
      </c>
      <c r="H519">
        <v>54</v>
      </c>
      <c r="I519" t="s">
        <v>145</v>
      </c>
      <c r="J519" t="s">
        <v>978</v>
      </c>
      <c r="K519" t="s">
        <v>2285</v>
      </c>
      <c r="L519" s="60" t="s">
        <v>150</v>
      </c>
      <c r="M519" s="1" t="str">
        <f t="shared" si="59"/>
        <v>広島市</v>
      </c>
      <c r="N519" s="1" t="str">
        <f t="shared" si="55"/>
        <v>低</v>
      </c>
      <c r="O519" s="45">
        <v>43026</v>
      </c>
      <c r="P519" s="16">
        <f t="shared" si="60"/>
        <v>5</v>
      </c>
      <c r="Q519" s="16">
        <f t="shared" si="56"/>
        <v>1</v>
      </c>
      <c r="R519">
        <f t="shared" si="57"/>
        <v>1</v>
      </c>
    </row>
    <row r="520" spans="1:18" x14ac:dyDescent="0.4">
      <c r="A520" s="44" t="str">
        <f t="shared" si="58"/>
        <v>07-0167-8085-5010-2000-0000-0011k0680t7510</v>
      </c>
      <c r="B520" t="s">
        <v>3181</v>
      </c>
      <c r="C520" t="s">
        <v>3182</v>
      </c>
      <c r="E520" t="s">
        <v>1516</v>
      </c>
      <c r="F520" t="s">
        <v>554</v>
      </c>
      <c r="G520" s="13">
        <v>43001</v>
      </c>
      <c r="H520">
        <v>29.16</v>
      </c>
      <c r="I520" t="s">
        <v>145</v>
      </c>
      <c r="J520" t="s">
        <v>978</v>
      </c>
      <c r="K520" t="s">
        <v>2285</v>
      </c>
      <c r="L520" s="60" t="s">
        <v>150</v>
      </c>
      <c r="M520" s="1" t="str">
        <f t="shared" si="59"/>
        <v>広島市</v>
      </c>
      <c r="N520" s="1" t="str">
        <f t="shared" si="55"/>
        <v>低</v>
      </c>
      <c r="O520" s="45">
        <v>43001</v>
      </c>
      <c r="P520" s="16">
        <f t="shared" si="60"/>
        <v>5</v>
      </c>
      <c r="Q520" s="16">
        <f t="shared" si="56"/>
        <v>1</v>
      </c>
      <c r="R520">
        <f t="shared" si="57"/>
        <v>1</v>
      </c>
    </row>
    <row r="521" spans="1:18" x14ac:dyDescent="0.4">
      <c r="A521" s="44" t="str">
        <f t="shared" si="58"/>
        <v>07-0158-9261-3810-2000-0000-0018g2590p8318</v>
      </c>
      <c r="B521" s="71" t="s">
        <v>3183</v>
      </c>
      <c r="C521" t="s">
        <v>3184</v>
      </c>
      <c r="D521" s="83" t="s">
        <v>4466</v>
      </c>
      <c r="E521" t="s">
        <v>1517</v>
      </c>
      <c r="F521" t="s">
        <v>555</v>
      </c>
      <c r="G521" s="13">
        <v>43089</v>
      </c>
      <c r="H521">
        <v>81</v>
      </c>
      <c r="I521" t="s">
        <v>145</v>
      </c>
      <c r="J521" t="s">
        <v>978</v>
      </c>
      <c r="K521" t="s">
        <v>2285</v>
      </c>
      <c r="L521" s="60" t="s">
        <v>150</v>
      </c>
      <c r="M521" s="1" t="str">
        <f t="shared" si="59"/>
        <v>広島市</v>
      </c>
      <c r="N521" s="1" t="str">
        <f t="shared" si="55"/>
        <v>低</v>
      </c>
      <c r="O521" s="45">
        <v>43089</v>
      </c>
      <c r="P521" s="16">
        <f t="shared" si="60"/>
        <v>5</v>
      </c>
      <c r="Q521" s="16">
        <f t="shared" si="56"/>
        <v>1</v>
      </c>
      <c r="R521">
        <f t="shared" si="57"/>
        <v>1</v>
      </c>
    </row>
    <row r="522" spans="1:18" x14ac:dyDescent="0.4">
      <c r="A522" s="44" t="str">
        <f t="shared" si="58"/>
        <v>07-0158-9261-5810-2000-0000-0010g2590p8518</v>
      </c>
      <c r="B522" s="71" t="s">
        <v>3185</v>
      </c>
      <c r="C522" t="s">
        <v>3186</v>
      </c>
      <c r="D522" s="83" t="s">
        <v>4466</v>
      </c>
      <c r="E522" t="s">
        <v>1518</v>
      </c>
      <c r="F522" t="s">
        <v>555</v>
      </c>
      <c r="G522" s="13">
        <v>43119</v>
      </c>
      <c r="H522">
        <v>59.4</v>
      </c>
      <c r="I522" t="s">
        <v>145</v>
      </c>
      <c r="J522" t="s">
        <v>978</v>
      </c>
      <c r="K522" t="s">
        <v>2285</v>
      </c>
      <c r="L522" s="60" t="s">
        <v>150</v>
      </c>
      <c r="M522" s="1" t="str">
        <f t="shared" si="59"/>
        <v>広島市</v>
      </c>
      <c r="N522" s="1" t="str">
        <f t="shared" si="55"/>
        <v>低</v>
      </c>
      <c r="O522" s="45">
        <v>43119</v>
      </c>
      <c r="P522" s="16">
        <f t="shared" si="60"/>
        <v>5</v>
      </c>
      <c r="Q522" s="16">
        <f t="shared" si="56"/>
        <v>1</v>
      </c>
      <c r="R522">
        <f t="shared" si="57"/>
        <v>1</v>
      </c>
    </row>
    <row r="523" spans="1:18" x14ac:dyDescent="0.4">
      <c r="A523" s="44" t="str">
        <f t="shared" si="58"/>
        <v>07-1267-8185-2910-2000-0000-0012k1681t7229</v>
      </c>
      <c r="B523" t="s">
        <v>3187</v>
      </c>
      <c r="C523" t="s">
        <v>3188</v>
      </c>
      <c r="D523" s="83" t="s">
        <v>4466</v>
      </c>
      <c r="E523" t="s">
        <v>1519</v>
      </c>
      <c r="F523" t="s">
        <v>385</v>
      </c>
      <c r="G523" s="13">
        <v>43550</v>
      </c>
      <c r="H523">
        <v>356.4</v>
      </c>
      <c r="I523" t="s">
        <v>113</v>
      </c>
      <c r="J523" t="s">
        <v>978</v>
      </c>
      <c r="K523" t="s">
        <v>2285</v>
      </c>
      <c r="L523" s="60" t="s">
        <v>150</v>
      </c>
      <c r="M523" s="1" t="str">
        <f t="shared" si="59"/>
        <v>広島市</v>
      </c>
      <c r="N523" s="1" t="str">
        <f t="shared" si="55"/>
        <v>高</v>
      </c>
      <c r="O523" s="45">
        <v>43550</v>
      </c>
      <c r="P523" s="16">
        <f t="shared" si="60"/>
        <v>4</v>
      </c>
      <c r="Q523" s="16">
        <f t="shared" si="56"/>
        <v>1</v>
      </c>
      <c r="R523">
        <f t="shared" si="57"/>
        <v>1</v>
      </c>
    </row>
    <row r="524" spans="1:18" x14ac:dyDescent="0.4">
      <c r="A524" s="44" t="str">
        <f t="shared" si="58"/>
        <v>07-0178-8670-2310-2000-0000-0015h6780n8213</v>
      </c>
      <c r="B524" t="s">
        <v>3189</v>
      </c>
      <c r="C524" t="s">
        <v>3190</v>
      </c>
      <c r="E524" t="s">
        <v>1520</v>
      </c>
      <c r="F524" t="s">
        <v>556</v>
      </c>
      <c r="G524" s="13">
        <v>42982</v>
      </c>
      <c r="H524">
        <v>56.16</v>
      </c>
      <c r="I524" t="s">
        <v>145</v>
      </c>
      <c r="J524" t="s">
        <v>997</v>
      </c>
      <c r="K524" t="s">
        <v>2285</v>
      </c>
      <c r="L524" s="60" t="s">
        <v>150</v>
      </c>
      <c r="M524" s="1" t="str">
        <f t="shared" si="59"/>
        <v>山口市</v>
      </c>
      <c r="N524" s="1" t="str">
        <f t="shared" si="55"/>
        <v>低</v>
      </c>
      <c r="O524" s="45">
        <v>42982</v>
      </c>
      <c r="P524" s="16">
        <f t="shared" si="60"/>
        <v>5</v>
      </c>
      <c r="Q524" s="16">
        <f t="shared" si="56"/>
        <v>1</v>
      </c>
      <c r="R524">
        <f t="shared" si="57"/>
        <v>1</v>
      </c>
    </row>
    <row r="525" spans="1:18" x14ac:dyDescent="0.4">
      <c r="A525" s="44" t="str">
        <f t="shared" si="58"/>
        <v>07-0171-1328-6510-2000-0000-0019c3710w1615</v>
      </c>
      <c r="B525" t="s">
        <v>3191</v>
      </c>
      <c r="C525" t="s">
        <v>3192</v>
      </c>
      <c r="E525" t="s">
        <v>1521</v>
      </c>
      <c r="F525" t="s">
        <v>557</v>
      </c>
      <c r="G525" s="13">
        <v>42983</v>
      </c>
      <c r="H525">
        <v>42.66</v>
      </c>
      <c r="I525" t="s">
        <v>145</v>
      </c>
      <c r="J525" t="s">
        <v>997</v>
      </c>
      <c r="K525" t="s">
        <v>2285</v>
      </c>
      <c r="L525" s="60" t="s">
        <v>150</v>
      </c>
      <c r="M525" s="1" t="str">
        <f t="shared" si="59"/>
        <v>山口市</v>
      </c>
      <c r="N525" s="1" t="str">
        <f t="shared" si="55"/>
        <v>低</v>
      </c>
      <c r="O525" s="45">
        <v>42983</v>
      </c>
      <c r="P525" s="16">
        <f t="shared" si="60"/>
        <v>5</v>
      </c>
      <c r="Q525" s="16">
        <f t="shared" si="56"/>
        <v>1</v>
      </c>
      <c r="R525">
        <f t="shared" si="57"/>
        <v>1</v>
      </c>
    </row>
    <row r="526" spans="1:18" x14ac:dyDescent="0.4">
      <c r="A526" s="44" t="str">
        <f t="shared" si="58"/>
        <v>07-0178-8671-1110-2000-0000-0017h6780p8111</v>
      </c>
      <c r="B526" t="s">
        <v>3193</v>
      </c>
      <c r="C526" t="s">
        <v>3194</v>
      </c>
      <c r="E526" t="s">
        <v>1522</v>
      </c>
      <c r="F526" t="s">
        <v>558</v>
      </c>
      <c r="G526" s="13">
        <v>42982</v>
      </c>
      <c r="H526">
        <v>11.34</v>
      </c>
      <c r="I526" t="s">
        <v>145</v>
      </c>
      <c r="J526" t="s">
        <v>997</v>
      </c>
      <c r="K526" t="s">
        <v>2285</v>
      </c>
      <c r="L526" s="60" t="s">
        <v>150</v>
      </c>
      <c r="M526" s="1" t="str">
        <f t="shared" si="59"/>
        <v>山口市</v>
      </c>
      <c r="N526" s="1" t="str">
        <f t="shared" si="55"/>
        <v>低</v>
      </c>
      <c r="O526" s="45">
        <v>42982</v>
      </c>
      <c r="P526" s="16">
        <f t="shared" si="60"/>
        <v>5</v>
      </c>
      <c r="Q526" s="16">
        <f t="shared" si="56"/>
        <v>1</v>
      </c>
      <c r="R526">
        <f t="shared" si="57"/>
        <v>1</v>
      </c>
    </row>
    <row r="527" spans="1:18" x14ac:dyDescent="0.4">
      <c r="A527" s="44" t="str">
        <f t="shared" si="58"/>
        <v>07-0171-1330-1710-2000-0000-0015d3710n1117</v>
      </c>
      <c r="B527" t="s">
        <v>3195</v>
      </c>
      <c r="C527" t="s">
        <v>3196</v>
      </c>
      <c r="E527" t="s">
        <v>1523</v>
      </c>
      <c r="F527" t="s">
        <v>559</v>
      </c>
      <c r="G527" s="13">
        <v>43006</v>
      </c>
      <c r="H527">
        <v>56.7</v>
      </c>
      <c r="I527" t="s">
        <v>145</v>
      </c>
      <c r="J527" t="s">
        <v>997</v>
      </c>
      <c r="K527" t="s">
        <v>2285</v>
      </c>
      <c r="L527" s="60" t="s">
        <v>150</v>
      </c>
      <c r="M527" s="1" t="str">
        <f t="shared" si="59"/>
        <v>山口市</v>
      </c>
      <c r="N527" s="1" t="str">
        <f t="shared" si="55"/>
        <v>低</v>
      </c>
      <c r="O527" s="45">
        <v>43006</v>
      </c>
      <c r="P527" s="16">
        <f t="shared" si="60"/>
        <v>5</v>
      </c>
      <c r="Q527" s="16">
        <f t="shared" si="56"/>
        <v>1</v>
      </c>
      <c r="R527">
        <f t="shared" si="57"/>
        <v>1</v>
      </c>
    </row>
    <row r="528" spans="1:18" x14ac:dyDescent="0.4">
      <c r="A528" s="44" t="str">
        <f t="shared" si="58"/>
        <v>07-0158-9260-6310-2000-0000-0017g2590n8613</v>
      </c>
      <c r="B528" t="s">
        <v>3197</v>
      </c>
      <c r="C528" t="s">
        <v>3198</v>
      </c>
      <c r="E528" t="s">
        <v>1524</v>
      </c>
      <c r="F528" t="s">
        <v>560</v>
      </c>
      <c r="G528" s="13">
        <v>43019</v>
      </c>
      <c r="H528">
        <v>77.760000000000005</v>
      </c>
      <c r="I528" t="s">
        <v>145</v>
      </c>
      <c r="J528" t="s">
        <v>978</v>
      </c>
      <c r="K528" t="s">
        <v>2285</v>
      </c>
      <c r="L528" s="60" t="s">
        <v>150</v>
      </c>
      <c r="M528" s="1" t="str">
        <f t="shared" si="59"/>
        <v>広島市</v>
      </c>
      <c r="N528" s="1" t="str">
        <f t="shared" si="55"/>
        <v>低</v>
      </c>
      <c r="O528" s="45">
        <v>43019</v>
      </c>
      <c r="P528" s="16">
        <f t="shared" si="60"/>
        <v>5</v>
      </c>
      <c r="Q528" s="16">
        <f t="shared" si="56"/>
        <v>1</v>
      </c>
      <c r="R528">
        <f t="shared" si="57"/>
        <v>1</v>
      </c>
    </row>
    <row r="529" spans="1:18" x14ac:dyDescent="0.4">
      <c r="A529" s="44" t="str">
        <f t="shared" si="58"/>
        <v>07-0150-6937-7210-2000-0000-0015d9560v0712</v>
      </c>
      <c r="B529" t="s">
        <v>3199</v>
      </c>
      <c r="C529" t="s">
        <v>3200</v>
      </c>
      <c r="E529" t="s">
        <v>1525</v>
      </c>
      <c r="F529" t="s">
        <v>561</v>
      </c>
      <c r="G529" s="13">
        <v>42980</v>
      </c>
      <c r="H529">
        <v>87.48</v>
      </c>
      <c r="I529" t="s">
        <v>145</v>
      </c>
      <c r="J529" t="s">
        <v>978</v>
      </c>
      <c r="K529" t="s">
        <v>2285</v>
      </c>
      <c r="L529" s="60" t="s">
        <v>150</v>
      </c>
      <c r="M529" s="1" t="str">
        <f t="shared" si="59"/>
        <v>広島市</v>
      </c>
      <c r="N529" s="1" t="str">
        <f t="shared" si="55"/>
        <v>低</v>
      </c>
      <c r="O529" s="45">
        <v>42980</v>
      </c>
      <c r="P529" s="16">
        <f t="shared" si="60"/>
        <v>5</v>
      </c>
      <c r="Q529" s="16">
        <f t="shared" si="56"/>
        <v>1</v>
      </c>
      <c r="R529">
        <f t="shared" si="57"/>
        <v>1</v>
      </c>
    </row>
    <row r="530" spans="1:18" x14ac:dyDescent="0.4">
      <c r="A530" s="44" t="str">
        <f t="shared" si="58"/>
        <v>07-0167-8086-1410-2000-0000-0018k0680u7114</v>
      </c>
      <c r="B530" t="s">
        <v>3201</v>
      </c>
      <c r="C530" t="s">
        <v>3202</v>
      </c>
      <c r="E530" t="s">
        <v>1526</v>
      </c>
      <c r="F530" t="s">
        <v>562</v>
      </c>
      <c r="G530" s="13">
        <v>42984</v>
      </c>
      <c r="H530">
        <v>87.48</v>
      </c>
      <c r="I530" t="s">
        <v>145</v>
      </c>
      <c r="J530" t="s">
        <v>978</v>
      </c>
      <c r="K530" t="s">
        <v>2285</v>
      </c>
      <c r="L530" s="60" t="s">
        <v>150</v>
      </c>
      <c r="M530" s="1" t="str">
        <f t="shared" si="59"/>
        <v>広島市</v>
      </c>
      <c r="N530" s="1" t="str">
        <f t="shared" si="55"/>
        <v>低</v>
      </c>
      <c r="O530" s="45">
        <v>42984</v>
      </c>
      <c r="P530" s="16">
        <f t="shared" si="60"/>
        <v>5</v>
      </c>
      <c r="Q530" s="16">
        <f t="shared" si="56"/>
        <v>1</v>
      </c>
      <c r="R530">
        <f t="shared" si="57"/>
        <v>1</v>
      </c>
    </row>
    <row r="531" spans="1:18" x14ac:dyDescent="0.4">
      <c r="A531" s="44" t="str">
        <f t="shared" si="58"/>
        <v>07-0134-0668-5110-2000-0000-0013g6300w4511</v>
      </c>
      <c r="B531" t="s">
        <v>3203</v>
      </c>
      <c r="C531" t="s">
        <v>3204</v>
      </c>
      <c r="E531" t="s">
        <v>1527</v>
      </c>
      <c r="F531" t="s">
        <v>563</v>
      </c>
      <c r="G531" s="13">
        <v>43186</v>
      </c>
      <c r="H531">
        <v>11.16</v>
      </c>
      <c r="I531" t="s">
        <v>145</v>
      </c>
      <c r="J531" t="s">
        <v>993</v>
      </c>
      <c r="K531" t="s">
        <v>2285</v>
      </c>
      <c r="L531" s="60" t="s">
        <v>150</v>
      </c>
      <c r="M531" s="1" t="str">
        <f t="shared" si="59"/>
        <v>岡山市</v>
      </c>
      <c r="N531" s="1" t="str">
        <f t="shared" si="55"/>
        <v>低</v>
      </c>
      <c r="O531" s="45">
        <v>43186</v>
      </c>
      <c r="P531" s="16">
        <f t="shared" si="60"/>
        <v>5</v>
      </c>
      <c r="Q531" s="16">
        <f t="shared" si="56"/>
        <v>1</v>
      </c>
      <c r="R531">
        <f t="shared" si="57"/>
        <v>1</v>
      </c>
    </row>
    <row r="532" spans="1:18" x14ac:dyDescent="0.4">
      <c r="A532" s="44" t="str">
        <f t="shared" si="58"/>
        <v>07-0134-1472-3010-2000-0000-0014h4310q4310</v>
      </c>
      <c r="B532" s="71" t="s">
        <v>3205</v>
      </c>
      <c r="C532" t="s">
        <v>3206</v>
      </c>
      <c r="E532" t="s">
        <v>1528</v>
      </c>
      <c r="F532" t="s">
        <v>564</v>
      </c>
      <c r="G532" s="13">
        <v>43014</v>
      </c>
      <c r="H532">
        <v>21.6</v>
      </c>
      <c r="I532" t="s">
        <v>145</v>
      </c>
      <c r="J532" t="s">
        <v>993</v>
      </c>
      <c r="K532" t="s">
        <v>2285</v>
      </c>
      <c r="L532" s="60" t="s">
        <v>150</v>
      </c>
      <c r="M532" s="1" t="str">
        <f t="shared" si="59"/>
        <v>岡山市</v>
      </c>
      <c r="N532" s="1" t="str">
        <f t="shared" si="55"/>
        <v>低</v>
      </c>
      <c r="O532" s="45">
        <v>43014</v>
      </c>
      <c r="P532" s="16">
        <f t="shared" si="60"/>
        <v>5</v>
      </c>
      <c r="Q532" s="16">
        <f t="shared" si="56"/>
        <v>1</v>
      </c>
      <c r="R532">
        <f t="shared" si="57"/>
        <v>1</v>
      </c>
    </row>
    <row r="533" spans="1:18" x14ac:dyDescent="0.4">
      <c r="A533" s="44" t="str">
        <f t="shared" si="58"/>
        <v>07-0141-0098-8510-2000-0000-0015m0400w1815</v>
      </c>
      <c r="B533" t="s">
        <v>3207</v>
      </c>
      <c r="C533" t="s">
        <v>3208</v>
      </c>
      <c r="E533" t="s">
        <v>1529</v>
      </c>
      <c r="F533" t="s">
        <v>565</v>
      </c>
      <c r="G533" s="13">
        <v>43014</v>
      </c>
      <c r="H533">
        <v>14.85</v>
      </c>
      <c r="I533" t="s">
        <v>145</v>
      </c>
      <c r="J533" t="s">
        <v>993</v>
      </c>
      <c r="K533" t="s">
        <v>2285</v>
      </c>
      <c r="L533" s="60" t="s">
        <v>150</v>
      </c>
      <c r="M533" s="1" t="str">
        <f t="shared" si="59"/>
        <v>岡山市</v>
      </c>
      <c r="N533" s="1" t="str">
        <f t="shared" si="55"/>
        <v>低</v>
      </c>
      <c r="O533" s="45">
        <v>43014</v>
      </c>
      <c r="P533" s="16">
        <f t="shared" si="60"/>
        <v>5</v>
      </c>
      <c r="Q533" s="16">
        <f t="shared" si="56"/>
        <v>1</v>
      </c>
      <c r="R533">
        <f t="shared" si="57"/>
        <v>1</v>
      </c>
    </row>
    <row r="534" spans="1:18" x14ac:dyDescent="0.4">
      <c r="A534" s="44" t="str">
        <f t="shared" si="58"/>
        <v>07-0141-0107-9610-2000-0000-0012</v>
      </c>
      <c r="B534" t="s">
        <v>3209</v>
      </c>
      <c r="C534" s="76"/>
      <c r="E534" t="s">
        <v>1530</v>
      </c>
      <c r="F534" t="s">
        <v>566</v>
      </c>
      <c r="G534" s="13">
        <v>43202</v>
      </c>
      <c r="H534">
        <v>46.17</v>
      </c>
      <c r="I534" t="s">
        <v>145</v>
      </c>
      <c r="J534" t="s">
        <v>993</v>
      </c>
      <c r="K534" t="s">
        <v>2285</v>
      </c>
      <c r="L534" s="60" t="s">
        <v>150</v>
      </c>
      <c r="M534" s="1" t="str">
        <f t="shared" si="59"/>
        <v>岡山市</v>
      </c>
      <c r="N534" s="1" t="str">
        <f t="shared" si="55"/>
        <v>低</v>
      </c>
      <c r="O534" s="45">
        <v>43202</v>
      </c>
      <c r="P534" s="16">
        <f t="shared" si="60"/>
        <v>5</v>
      </c>
      <c r="Q534" s="16">
        <f t="shared" si="56"/>
        <v>0</v>
      </c>
      <c r="R534">
        <f t="shared" si="57"/>
        <v>1</v>
      </c>
    </row>
    <row r="535" spans="1:18" x14ac:dyDescent="0.4">
      <c r="A535" s="44" t="str">
        <f t="shared" si="58"/>
        <v>07-0146-0648-0510-2000-0000-0017e6400w6015</v>
      </c>
      <c r="B535" t="s">
        <v>3210</v>
      </c>
      <c r="C535" t="s">
        <v>3211</v>
      </c>
      <c r="E535" t="s">
        <v>1531</v>
      </c>
      <c r="F535" t="s">
        <v>567</v>
      </c>
      <c r="G535" s="13">
        <v>42982</v>
      </c>
      <c r="H535">
        <v>60.48</v>
      </c>
      <c r="I535" t="s">
        <v>145</v>
      </c>
      <c r="J535" t="s">
        <v>993</v>
      </c>
      <c r="K535" t="s">
        <v>2285</v>
      </c>
      <c r="L535" s="60" t="s">
        <v>148</v>
      </c>
      <c r="M535" s="1" t="str">
        <f t="shared" si="59"/>
        <v>岡山市</v>
      </c>
      <c r="N535" s="1" t="str">
        <f t="shared" si="55"/>
        <v>低</v>
      </c>
      <c r="O535" s="45">
        <v>42982</v>
      </c>
      <c r="P535" s="16">
        <f t="shared" si="60"/>
        <v>5</v>
      </c>
      <c r="Q535" s="16">
        <f t="shared" si="56"/>
        <v>1</v>
      </c>
      <c r="R535">
        <f t="shared" si="57"/>
        <v>1</v>
      </c>
    </row>
    <row r="536" spans="1:18" x14ac:dyDescent="0.4">
      <c r="A536" s="44" t="str">
        <f t="shared" si="58"/>
        <v>07-0130-5064-5210-2000-0000-0011g0350s0512</v>
      </c>
      <c r="B536" s="71" t="s">
        <v>3212</v>
      </c>
      <c r="C536" t="s">
        <v>3213</v>
      </c>
      <c r="D536" s="83" t="s">
        <v>4466</v>
      </c>
      <c r="E536" t="s">
        <v>1532</v>
      </c>
      <c r="F536" t="s">
        <v>568</v>
      </c>
      <c r="G536" s="13">
        <v>43166</v>
      </c>
      <c r="H536">
        <v>75.599999999999994</v>
      </c>
      <c r="I536" t="s">
        <v>145</v>
      </c>
      <c r="J536" t="s">
        <v>993</v>
      </c>
      <c r="K536" t="s">
        <v>2285</v>
      </c>
      <c r="L536" s="60" t="s">
        <v>150</v>
      </c>
      <c r="M536" s="1" t="str">
        <f t="shared" si="59"/>
        <v>岡山市</v>
      </c>
      <c r="N536" s="1" t="str">
        <f t="shared" si="55"/>
        <v>低</v>
      </c>
      <c r="O536" s="45">
        <v>43166</v>
      </c>
      <c r="P536" s="16">
        <f t="shared" si="60"/>
        <v>5</v>
      </c>
      <c r="Q536" s="16">
        <f t="shared" si="56"/>
        <v>1</v>
      </c>
      <c r="R536">
        <f t="shared" si="57"/>
        <v>1</v>
      </c>
    </row>
    <row r="537" spans="1:18" x14ac:dyDescent="0.4">
      <c r="A537" s="44" t="str">
        <f t="shared" si="58"/>
        <v>07-0130-5066-2510-2000-0000-0015g0350u0215</v>
      </c>
      <c r="B537" t="s">
        <v>3214</v>
      </c>
      <c r="C537" t="s">
        <v>3215</v>
      </c>
      <c r="E537" t="s">
        <v>1533</v>
      </c>
      <c r="F537" t="s">
        <v>569</v>
      </c>
      <c r="G537" s="13">
        <v>43006</v>
      </c>
      <c r="H537">
        <v>53.19</v>
      </c>
      <c r="I537" t="s">
        <v>145</v>
      </c>
      <c r="J537" t="s">
        <v>993</v>
      </c>
      <c r="K537" t="s">
        <v>2285</v>
      </c>
      <c r="L537" s="60" t="s">
        <v>150</v>
      </c>
      <c r="M537" s="1" t="str">
        <f t="shared" si="59"/>
        <v>岡山市</v>
      </c>
      <c r="N537" s="1" t="str">
        <f t="shared" si="55"/>
        <v>低</v>
      </c>
      <c r="O537" s="45">
        <v>43006</v>
      </c>
      <c r="P537" s="16">
        <f t="shared" si="60"/>
        <v>5</v>
      </c>
      <c r="Q537" s="16">
        <f t="shared" si="56"/>
        <v>1</v>
      </c>
      <c r="R537">
        <f t="shared" si="57"/>
        <v>1</v>
      </c>
    </row>
    <row r="538" spans="1:18" x14ac:dyDescent="0.4">
      <c r="A538" s="44" t="str">
        <f t="shared" si="58"/>
        <v>07-0130-5067-5010-2000-0000-0012g0350v0510</v>
      </c>
      <c r="B538" t="s">
        <v>3216</v>
      </c>
      <c r="C538" t="s">
        <v>3217</v>
      </c>
      <c r="D538" s="83" t="s">
        <v>4466</v>
      </c>
      <c r="E538" t="s">
        <v>1534</v>
      </c>
      <c r="F538" t="s">
        <v>570</v>
      </c>
      <c r="G538" s="13">
        <v>43013</v>
      </c>
      <c r="H538">
        <v>49.68</v>
      </c>
      <c r="I538" t="s">
        <v>145</v>
      </c>
      <c r="J538" t="s">
        <v>993</v>
      </c>
      <c r="K538" t="s">
        <v>2285</v>
      </c>
      <c r="L538" s="60" t="s">
        <v>150</v>
      </c>
      <c r="M538" s="1" t="str">
        <f t="shared" si="59"/>
        <v>岡山市</v>
      </c>
      <c r="N538" s="1" t="str">
        <f t="shared" si="55"/>
        <v>低</v>
      </c>
      <c r="O538" s="45">
        <v>43013</v>
      </c>
      <c r="P538" s="16">
        <f t="shared" si="60"/>
        <v>5</v>
      </c>
      <c r="Q538" s="16">
        <f t="shared" si="56"/>
        <v>1</v>
      </c>
      <c r="R538">
        <f t="shared" si="57"/>
        <v>1</v>
      </c>
    </row>
    <row r="539" spans="1:18" x14ac:dyDescent="0.4">
      <c r="A539" s="44" t="str">
        <f t="shared" si="58"/>
        <v>07-0130-4527-0020-2000-0000-0016c5340v0010</v>
      </c>
      <c r="B539" t="s">
        <v>3218</v>
      </c>
      <c r="C539" t="s">
        <v>3219</v>
      </c>
      <c r="E539" t="s">
        <v>1535</v>
      </c>
      <c r="F539" t="s">
        <v>571</v>
      </c>
      <c r="G539" s="13">
        <v>43011</v>
      </c>
      <c r="H539">
        <v>24.03</v>
      </c>
      <c r="I539" t="s">
        <v>145</v>
      </c>
      <c r="J539" t="s">
        <v>993</v>
      </c>
      <c r="K539" t="s">
        <v>2285</v>
      </c>
      <c r="L539" s="60" t="s">
        <v>150</v>
      </c>
      <c r="M539" s="1" t="str">
        <f t="shared" si="59"/>
        <v>岡山市</v>
      </c>
      <c r="N539" s="1" t="str">
        <f t="shared" si="55"/>
        <v>低</v>
      </c>
      <c r="O539" s="45">
        <v>43011</v>
      </c>
      <c r="P539" s="16">
        <f t="shared" si="60"/>
        <v>5</v>
      </c>
      <c r="Q539" s="16">
        <f t="shared" si="56"/>
        <v>1</v>
      </c>
      <c r="R539">
        <f t="shared" si="57"/>
        <v>1</v>
      </c>
    </row>
    <row r="540" spans="1:18" x14ac:dyDescent="0.4">
      <c r="A540" s="44" t="str">
        <f t="shared" si="58"/>
        <v>07-0130-5064-7910-2000-0000-0014g0350s0719</v>
      </c>
      <c r="B540" t="s">
        <v>3220</v>
      </c>
      <c r="C540" t="s">
        <v>3221</v>
      </c>
      <c r="E540" t="s">
        <v>1536</v>
      </c>
      <c r="F540" t="s">
        <v>572</v>
      </c>
      <c r="G540" s="13">
        <v>43028</v>
      </c>
      <c r="H540">
        <v>27</v>
      </c>
      <c r="I540" t="s">
        <v>145</v>
      </c>
      <c r="J540" t="s">
        <v>993</v>
      </c>
      <c r="K540" t="s">
        <v>2285</v>
      </c>
      <c r="L540" s="60" t="s">
        <v>150</v>
      </c>
      <c r="M540" s="1" t="str">
        <f t="shared" si="59"/>
        <v>岡山市</v>
      </c>
      <c r="N540" s="1" t="str">
        <f t="shared" ref="N540:N603" si="61">VLOOKUP(I540,$W$2:$X$6,2,0)</f>
        <v>低</v>
      </c>
      <c r="O540" s="45">
        <v>43028</v>
      </c>
      <c r="P540" s="16">
        <f t="shared" si="60"/>
        <v>5</v>
      </c>
      <c r="Q540" s="16">
        <f t="shared" ref="Q540:Q603" si="62">COUNTIF(C:C,C540)</f>
        <v>1</v>
      </c>
      <c r="R540">
        <f t="shared" ref="R540:R603" si="63">COUNTIF(B:B,B540)</f>
        <v>1</v>
      </c>
    </row>
    <row r="541" spans="1:18" x14ac:dyDescent="0.4">
      <c r="A541" s="44" t="str">
        <f t="shared" si="58"/>
        <v>07-0167-8084-3610-2000-0000-0018k0680s7316</v>
      </c>
      <c r="B541" t="s">
        <v>3222</v>
      </c>
      <c r="C541" t="s">
        <v>3223</v>
      </c>
      <c r="E541" t="s">
        <v>1537</v>
      </c>
      <c r="F541" t="s">
        <v>573</v>
      </c>
      <c r="G541" s="13">
        <v>43193</v>
      </c>
      <c r="H541">
        <v>77.760000000000005</v>
      </c>
      <c r="I541" t="s">
        <v>145</v>
      </c>
      <c r="J541" t="s">
        <v>978</v>
      </c>
      <c r="K541" t="s">
        <v>2285</v>
      </c>
      <c r="L541" s="60" t="s">
        <v>150</v>
      </c>
      <c r="M541" s="1" t="str">
        <f t="shared" si="59"/>
        <v>広島市</v>
      </c>
      <c r="N541" s="1" t="str">
        <f t="shared" si="61"/>
        <v>低</v>
      </c>
      <c r="O541" s="45">
        <v>43193</v>
      </c>
      <c r="P541" s="16">
        <f t="shared" si="60"/>
        <v>5</v>
      </c>
      <c r="Q541" s="16">
        <f t="shared" si="62"/>
        <v>1</v>
      </c>
      <c r="R541">
        <f t="shared" si="63"/>
        <v>1</v>
      </c>
    </row>
    <row r="542" spans="1:18" x14ac:dyDescent="0.4">
      <c r="A542" s="44" t="str">
        <f t="shared" si="58"/>
        <v>07-0165-0810-0310-2000-0000-0015b8600n5013</v>
      </c>
      <c r="B542" t="s">
        <v>3224</v>
      </c>
      <c r="C542" t="s">
        <v>3225</v>
      </c>
      <c r="E542" t="s">
        <v>1538</v>
      </c>
      <c r="F542" t="s">
        <v>573</v>
      </c>
      <c r="G542" s="13">
        <v>43218</v>
      </c>
      <c r="H542">
        <v>48.06</v>
      </c>
      <c r="I542" t="s">
        <v>145</v>
      </c>
      <c r="J542" t="s">
        <v>978</v>
      </c>
      <c r="K542" t="s">
        <v>2285</v>
      </c>
      <c r="L542" s="60" t="s">
        <v>150</v>
      </c>
      <c r="M542" s="1" t="str">
        <f t="shared" si="59"/>
        <v>広島市</v>
      </c>
      <c r="N542" s="1" t="str">
        <f t="shared" si="61"/>
        <v>低</v>
      </c>
      <c r="O542" s="45">
        <v>43218</v>
      </c>
      <c r="P542" s="16">
        <f t="shared" si="60"/>
        <v>5</v>
      </c>
      <c r="Q542" s="16">
        <f t="shared" si="62"/>
        <v>1</v>
      </c>
      <c r="R542">
        <f t="shared" si="63"/>
        <v>1</v>
      </c>
    </row>
    <row r="543" spans="1:18" x14ac:dyDescent="0.4">
      <c r="A543" s="44" t="str">
        <f t="shared" si="58"/>
        <v>07-0158-9285-3810-2000-0000-0018k2590t8318</v>
      </c>
      <c r="B543" s="71" t="s">
        <v>3226</v>
      </c>
      <c r="C543" t="s">
        <v>3227</v>
      </c>
      <c r="D543" s="83" t="s">
        <v>4466</v>
      </c>
      <c r="E543" t="s">
        <v>1539</v>
      </c>
      <c r="F543" t="s">
        <v>574</v>
      </c>
      <c r="G543" s="13">
        <v>43342</v>
      </c>
      <c r="H543">
        <v>60.48</v>
      </c>
      <c r="I543" t="s">
        <v>145</v>
      </c>
      <c r="J543" t="s">
        <v>978</v>
      </c>
      <c r="K543" t="s">
        <v>2285</v>
      </c>
      <c r="L543" s="60" t="s">
        <v>149</v>
      </c>
      <c r="M543" s="1" t="str">
        <f t="shared" si="59"/>
        <v>広島市</v>
      </c>
      <c r="N543" s="1" t="str">
        <f t="shared" si="61"/>
        <v>低</v>
      </c>
      <c r="O543" s="45">
        <v>43342</v>
      </c>
      <c r="P543" s="16">
        <f t="shared" si="60"/>
        <v>5</v>
      </c>
      <c r="Q543" s="16">
        <f t="shared" si="62"/>
        <v>1</v>
      </c>
      <c r="R543">
        <f t="shared" si="63"/>
        <v>1</v>
      </c>
    </row>
    <row r="544" spans="1:18" x14ac:dyDescent="0.4">
      <c r="A544" s="44" t="str">
        <f t="shared" si="58"/>
        <v>07-0167-8095-6510-2000-0000-0014</v>
      </c>
      <c r="B544" t="s">
        <v>3228</v>
      </c>
      <c r="C544" s="76"/>
      <c r="E544" t="s">
        <v>1540</v>
      </c>
      <c r="F544" t="s">
        <v>575</v>
      </c>
      <c r="G544" s="13">
        <v>43164</v>
      </c>
      <c r="H544">
        <v>77.760000000000005</v>
      </c>
      <c r="I544" t="s">
        <v>145</v>
      </c>
      <c r="J544" t="s">
        <v>978</v>
      </c>
      <c r="K544" t="s">
        <v>2285</v>
      </c>
      <c r="L544" s="60" t="s">
        <v>150</v>
      </c>
      <c r="M544" s="1" t="str">
        <f t="shared" si="59"/>
        <v>広島市</v>
      </c>
      <c r="N544" s="1" t="str">
        <f t="shared" si="61"/>
        <v>低</v>
      </c>
      <c r="O544" s="45">
        <v>43164</v>
      </c>
      <c r="P544" s="16">
        <f t="shared" si="60"/>
        <v>5</v>
      </c>
      <c r="Q544" s="16">
        <f t="shared" si="62"/>
        <v>0</v>
      </c>
      <c r="R544">
        <f t="shared" si="63"/>
        <v>1</v>
      </c>
    </row>
    <row r="545" spans="1:18" x14ac:dyDescent="0.4">
      <c r="A545" s="44" t="str">
        <f t="shared" si="58"/>
        <v>07-0150-6936-7710-2000-0000-0011d9560u0717</v>
      </c>
      <c r="B545" t="s">
        <v>3229</v>
      </c>
      <c r="C545" t="s">
        <v>3230</v>
      </c>
      <c r="E545" t="s">
        <v>1541</v>
      </c>
      <c r="F545" t="s">
        <v>576</v>
      </c>
      <c r="G545" s="13">
        <v>42993</v>
      </c>
      <c r="H545">
        <v>25.92</v>
      </c>
      <c r="I545" t="s">
        <v>145</v>
      </c>
      <c r="J545" t="s">
        <v>978</v>
      </c>
      <c r="K545" t="s">
        <v>2285</v>
      </c>
      <c r="L545" s="60" t="s">
        <v>150</v>
      </c>
      <c r="M545" s="1" t="str">
        <f t="shared" si="59"/>
        <v>広島市</v>
      </c>
      <c r="N545" s="1" t="str">
        <f t="shared" si="61"/>
        <v>低</v>
      </c>
      <c r="O545" s="45">
        <v>42993</v>
      </c>
      <c r="P545" s="16">
        <f t="shared" si="60"/>
        <v>5</v>
      </c>
      <c r="Q545" s="16">
        <f t="shared" si="62"/>
        <v>1</v>
      </c>
      <c r="R545">
        <f t="shared" si="63"/>
        <v>1</v>
      </c>
    </row>
    <row r="546" spans="1:18" x14ac:dyDescent="0.4">
      <c r="A546" s="44" t="str">
        <f t="shared" si="58"/>
        <v>07-0162-3145-1610-2000-0000-0012e1630t2116</v>
      </c>
      <c r="B546" t="s">
        <v>3231</v>
      </c>
      <c r="C546" t="s">
        <v>3232</v>
      </c>
      <c r="E546" t="s">
        <v>1542</v>
      </c>
      <c r="F546" t="s">
        <v>577</v>
      </c>
      <c r="G546" s="13">
        <v>43022</v>
      </c>
      <c r="H546">
        <v>10.26</v>
      </c>
      <c r="I546" t="s">
        <v>145</v>
      </c>
      <c r="J546" t="s">
        <v>978</v>
      </c>
      <c r="K546" t="s">
        <v>2285</v>
      </c>
      <c r="L546" s="60" t="s">
        <v>150</v>
      </c>
      <c r="M546" s="1" t="str">
        <f t="shared" si="59"/>
        <v>広島市</v>
      </c>
      <c r="N546" s="1" t="str">
        <f t="shared" si="61"/>
        <v>低</v>
      </c>
      <c r="O546" s="45">
        <v>43022</v>
      </c>
      <c r="P546" s="16">
        <f t="shared" si="60"/>
        <v>5</v>
      </c>
      <c r="Q546" s="16">
        <f t="shared" si="62"/>
        <v>1</v>
      </c>
      <c r="R546">
        <f t="shared" si="63"/>
        <v>1</v>
      </c>
    </row>
    <row r="547" spans="1:18" x14ac:dyDescent="0.4">
      <c r="A547" s="44" t="str">
        <f t="shared" si="58"/>
        <v>07-0162-3145-1510-2000-0000-0019e1630t2115</v>
      </c>
      <c r="B547" t="s">
        <v>3233</v>
      </c>
      <c r="C547" t="s">
        <v>3234</v>
      </c>
      <c r="E547" t="s">
        <v>1543</v>
      </c>
      <c r="F547" t="s">
        <v>577</v>
      </c>
      <c r="G547" s="13">
        <v>43020</v>
      </c>
      <c r="H547">
        <v>22.68</v>
      </c>
      <c r="I547" t="s">
        <v>145</v>
      </c>
      <c r="J547" t="s">
        <v>978</v>
      </c>
      <c r="K547" t="s">
        <v>2285</v>
      </c>
      <c r="L547" s="60" t="s">
        <v>150</v>
      </c>
      <c r="M547" s="1" t="str">
        <f t="shared" si="59"/>
        <v>広島市</v>
      </c>
      <c r="N547" s="1" t="str">
        <f t="shared" si="61"/>
        <v>低</v>
      </c>
      <c r="O547" s="45">
        <v>43020</v>
      </c>
      <c r="P547" s="16">
        <f t="shared" si="60"/>
        <v>5</v>
      </c>
      <c r="Q547" s="16">
        <f t="shared" si="62"/>
        <v>1</v>
      </c>
      <c r="R547">
        <f t="shared" si="63"/>
        <v>1</v>
      </c>
    </row>
    <row r="548" spans="1:18" x14ac:dyDescent="0.4">
      <c r="A548" s="44" t="str">
        <f t="shared" si="58"/>
        <v>07-0167-8090-6010-2000-0000-0014m0680n7610</v>
      </c>
      <c r="B548" s="71" t="s">
        <v>3235</v>
      </c>
      <c r="C548" t="s">
        <v>3236</v>
      </c>
      <c r="D548" s="83" t="s">
        <v>4466</v>
      </c>
      <c r="E548" t="s">
        <v>1544</v>
      </c>
      <c r="F548" t="s">
        <v>495</v>
      </c>
      <c r="G548" s="13">
        <v>43060</v>
      </c>
      <c r="H548">
        <v>87.48</v>
      </c>
      <c r="I548" t="s">
        <v>145</v>
      </c>
      <c r="J548" t="s">
        <v>978</v>
      </c>
      <c r="K548" t="s">
        <v>2285</v>
      </c>
      <c r="L548" s="60" t="s">
        <v>150</v>
      </c>
      <c r="M548" s="1" t="str">
        <f t="shared" si="59"/>
        <v>広島市</v>
      </c>
      <c r="N548" s="1" t="str">
        <f t="shared" si="61"/>
        <v>低</v>
      </c>
      <c r="O548" s="45">
        <v>43060</v>
      </c>
      <c r="P548" s="16">
        <f t="shared" si="60"/>
        <v>5</v>
      </c>
      <c r="Q548" s="16">
        <f t="shared" si="62"/>
        <v>1</v>
      </c>
      <c r="R548">
        <f t="shared" si="63"/>
        <v>1</v>
      </c>
    </row>
    <row r="549" spans="1:18" x14ac:dyDescent="0.4">
      <c r="A549" s="44" t="str">
        <f t="shared" si="58"/>
        <v>07-0167-8094-8620-2000-0000-0015m0680s7816</v>
      </c>
      <c r="B549" t="s">
        <v>3237</v>
      </c>
      <c r="C549" t="s">
        <v>3238</v>
      </c>
      <c r="E549" t="s">
        <v>1545</v>
      </c>
      <c r="F549" t="s">
        <v>578</v>
      </c>
      <c r="G549" s="13">
        <v>43111</v>
      </c>
      <c r="H549">
        <v>11.88</v>
      </c>
      <c r="I549" t="s">
        <v>145</v>
      </c>
      <c r="J549" t="s">
        <v>978</v>
      </c>
      <c r="K549" t="s">
        <v>2285</v>
      </c>
      <c r="L549" s="60" t="s">
        <v>150</v>
      </c>
      <c r="M549" s="1" t="str">
        <f t="shared" si="59"/>
        <v>広島市</v>
      </c>
      <c r="N549" s="1" t="str">
        <f t="shared" si="61"/>
        <v>低</v>
      </c>
      <c r="O549" s="45">
        <v>43111</v>
      </c>
      <c r="P549" s="16">
        <f t="shared" si="60"/>
        <v>5</v>
      </c>
      <c r="Q549" s="16">
        <f t="shared" si="62"/>
        <v>1</v>
      </c>
      <c r="R549">
        <f t="shared" si="63"/>
        <v>1</v>
      </c>
    </row>
    <row r="550" spans="1:18" x14ac:dyDescent="0.4">
      <c r="A550" s="44" t="str">
        <f t="shared" si="58"/>
        <v>07-0167-8225-7210-2000-0000-0017c2680t7712</v>
      </c>
      <c r="B550" s="72" t="s">
        <v>3239</v>
      </c>
      <c r="C550" s="72" t="s">
        <v>3240</v>
      </c>
      <c r="D550" s="85" t="s">
        <v>4466</v>
      </c>
      <c r="E550" t="s">
        <v>1546</v>
      </c>
      <c r="F550" t="s">
        <v>244</v>
      </c>
      <c r="G550" s="13">
        <v>43339</v>
      </c>
      <c r="H550">
        <v>87.48</v>
      </c>
      <c r="I550" t="s">
        <v>145</v>
      </c>
      <c r="J550" t="s">
        <v>978</v>
      </c>
      <c r="K550" t="s">
        <v>2285</v>
      </c>
      <c r="L550" s="60" t="s">
        <v>150</v>
      </c>
      <c r="M550" s="1" t="str">
        <f t="shared" si="59"/>
        <v>広島市</v>
      </c>
      <c r="N550" s="1" t="str">
        <f t="shared" si="61"/>
        <v>低</v>
      </c>
      <c r="O550" s="45">
        <v>43339</v>
      </c>
      <c r="P550" s="16">
        <f t="shared" si="60"/>
        <v>5</v>
      </c>
      <c r="Q550" s="16">
        <f t="shared" si="62"/>
        <v>1</v>
      </c>
      <c r="R550">
        <f t="shared" si="63"/>
        <v>1</v>
      </c>
    </row>
    <row r="551" spans="1:18" x14ac:dyDescent="0.4">
      <c r="A551" s="44" t="str">
        <f t="shared" si="58"/>
        <v>07-0171-1331-8810-2000-0000-0014d3710p1818</v>
      </c>
      <c r="B551" s="71" t="s">
        <v>3241</v>
      </c>
      <c r="C551" t="s">
        <v>3242</v>
      </c>
      <c r="E551" t="s">
        <v>1547</v>
      </c>
      <c r="F551" t="s">
        <v>579</v>
      </c>
      <c r="G551" s="13">
        <v>42992</v>
      </c>
      <c r="H551">
        <v>11.07</v>
      </c>
      <c r="I551" t="s">
        <v>145</v>
      </c>
      <c r="J551" t="s">
        <v>997</v>
      </c>
      <c r="K551" t="s">
        <v>2285</v>
      </c>
      <c r="L551" s="60" t="s">
        <v>150</v>
      </c>
      <c r="M551" s="1" t="str">
        <f t="shared" si="59"/>
        <v>山口市</v>
      </c>
      <c r="N551" s="1" t="str">
        <f t="shared" si="61"/>
        <v>低</v>
      </c>
      <c r="O551" s="45">
        <v>42992</v>
      </c>
      <c r="P551" s="16">
        <f t="shared" si="60"/>
        <v>5</v>
      </c>
      <c r="Q551" s="16">
        <f t="shared" si="62"/>
        <v>1</v>
      </c>
      <c r="R551">
        <f t="shared" si="63"/>
        <v>1</v>
      </c>
    </row>
    <row r="552" spans="1:18" x14ac:dyDescent="0.4">
      <c r="A552" s="44" t="str">
        <f t="shared" si="58"/>
        <v/>
      </c>
      <c r="B552" s="76"/>
      <c r="C552" s="76"/>
      <c r="E552" t="s">
        <v>1548</v>
      </c>
      <c r="F552" t="s">
        <v>580</v>
      </c>
      <c r="G552" s="13">
        <v>43006</v>
      </c>
      <c r="H552">
        <v>13.77</v>
      </c>
      <c r="I552" t="s">
        <v>145</v>
      </c>
      <c r="J552" t="s">
        <v>997</v>
      </c>
      <c r="K552" s="76"/>
      <c r="L552" s="60" t="s">
        <v>150</v>
      </c>
      <c r="M552" s="1" t="str">
        <f t="shared" si="59"/>
        <v>山口市</v>
      </c>
      <c r="N552" s="1" t="str">
        <f t="shared" si="61"/>
        <v>低</v>
      </c>
      <c r="O552" s="45">
        <v>43006</v>
      </c>
      <c r="P552" s="16">
        <f t="shared" si="60"/>
        <v>5</v>
      </c>
      <c r="Q552" s="16">
        <f t="shared" si="62"/>
        <v>0</v>
      </c>
      <c r="R552">
        <f t="shared" si="63"/>
        <v>0</v>
      </c>
    </row>
    <row r="553" spans="1:18" x14ac:dyDescent="0.4">
      <c r="A553" s="44" t="str">
        <f t="shared" si="58"/>
        <v/>
      </c>
      <c r="B553" s="76"/>
      <c r="C553" s="76"/>
      <c r="E553" t="s">
        <v>1549</v>
      </c>
      <c r="F553" t="s">
        <v>580</v>
      </c>
      <c r="G553" s="13">
        <v>43006</v>
      </c>
      <c r="H553">
        <v>15.66</v>
      </c>
      <c r="I553" t="s">
        <v>145</v>
      </c>
      <c r="J553" t="s">
        <v>997</v>
      </c>
      <c r="K553" s="76"/>
      <c r="L553" s="60" t="s">
        <v>150</v>
      </c>
      <c r="M553" s="1" t="str">
        <f t="shared" si="59"/>
        <v>山口市</v>
      </c>
      <c r="N553" s="1" t="str">
        <f t="shared" si="61"/>
        <v>低</v>
      </c>
      <c r="O553" s="45">
        <v>43006</v>
      </c>
      <c r="P553" s="16">
        <f t="shared" si="60"/>
        <v>5</v>
      </c>
      <c r="Q553" s="16">
        <f t="shared" si="62"/>
        <v>0</v>
      </c>
      <c r="R553">
        <f t="shared" si="63"/>
        <v>0</v>
      </c>
    </row>
    <row r="554" spans="1:18" x14ac:dyDescent="0.4">
      <c r="A554" s="44" t="str">
        <f t="shared" si="58"/>
        <v>07-0171-1334-1210-2000-0000-0016d3710s1112</v>
      </c>
      <c r="B554" t="s">
        <v>3243</v>
      </c>
      <c r="C554" t="s">
        <v>3244</v>
      </c>
      <c r="E554" t="s">
        <v>1550</v>
      </c>
      <c r="F554" t="s">
        <v>581</v>
      </c>
      <c r="G554" s="13">
        <v>42992</v>
      </c>
      <c r="H554">
        <v>29.16</v>
      </c>
      <c r="I554" t="s">
        <v>145</v>
      </c>
      <c r="J554" t="s">
        <v>997</v>
      </c>
      <c r="K554" t="s">
        <v>2285</v>
      </c>
      <c r="L554" s="60" t="s">
        <v>150</v>
      </c>
      <c r="M554" s="1" t="str">
        <f t="shared" si="59"/>
        <v>山口市</v>
      </c>
      <c r="N554" s="1" t="str">
        <f t="shared" si="61"/>
        <v>低</v>
      </c>
      <c r="O554" s="45">
        <v>42992</v>
      </c>
      <c r="P554" s="16">
        <f t="shared" si="60"/>
        <v>5</v>
      </c>
      <c r="Q554" s="16">
        <f t="shared" si="62"/>
        <v>1</v>
      </c>
      <c r="R554">
        <f t="shared" si="63"/>
        <v>1</v>
      </c>
    </row>
    <row r="555" spans="1:18" x14ac:dyDescent="0.4">
      <c r="A555" s="44" t="str">
        <f t="shared" si="58"/>
        <v>07-0178-8676-9210-2000-0000-0013h6780u8912</v>
      </c>
      <c r="B555" s="71" t="s">
        <v>3245</v>
      </c>
      <c r="C555" t="s">
        <v>3246</v>
      </c>
      <c r="E555" t="s">
        <v>1551</v>
      </c>
      <c r="F555" t="s">
        <v>582</v>
      </c>
      <c r="G555" s="13">
        <v>43004</v>
      </c>
      <c r="H555">
        <v>87.48</v>
      </c>
      <c r="I555" t="s">
        <v>145</v>
      </c>
      <c r="J555" t="s">
        <v>997</v>
      </c>
      <c r="K555" t="s">
        <v>2285</v>
      </c>
      <c r="L555" s="60" t="s">
        <v>150</v>
      </c>
      <c r="M555" s="1" t="str">
        <f t="shared" si="59"/>
        <v>山口市</v>
      </c>
      <c r="N555" s="1" t="str">
        <f t="shared" si="61"/>
        <v>低</v>
      </c>
      <c r="O555" s="45">
        <v>43004</v>
      </c>
      <c r="P555" s="16">
        <f t="shared" si="60"/>
        <v>5</v>
      </c>
      <c r="Q555" s="16">
        <f t="shared" si="62"/>
        <v>1</v>
      </c>
      <c r="R555">
        <f t="shared" si="63"/>
        <v>1</v>
      </c>
    </row>
    <row r="556" spans="1:18" x14ac:dyDescent="0.4">
      <c r="A556" s="44" t="str">
        <f t="shared" si="58"/>
        <v>07-0171-1337-7610-2000-0000-0011d3710v1716</v>
      </c>
      <c r="B556" t="s">
        <v>3247</v>
      </c>
      <c r="C556" t="s">
        <v>3248</v>
      </c>
      <c r="E556" t="s">
        <v>1552</v>
      </c>
      <c r="F556" t="s">
        <v>583</v>
      </c>
      <c r="G556" s="13">
        <v>43013</v>
      </c>
      <c r="H556">
        <v>38.880000000000003</v>
      </c>
      <c r="I556" t="s">
        <v>145</v>
      </c>
      <c r="J556" t="s">
        <v>997</v>
      </c>
      <c r="K556" t="s">
        <v>2285</v>
      </c>
      <c r="L556" s="60" t="s">
        <v>150</v>
      </c>
      <c r="M556" s="1" t="str">
        <f t="shared" si="59"/>
        <v>山口市</v>
      </c>
      <c r="N556" s="1" t="str">
        <f t="shared" si="61"/>
        <v>低</v>
      </c>
      <c r="O556" s="45">
        <v>43013</v>
      </c>
      <c r="P556" s="16">
        <f t="shared" si="60"/>
        <v>5</v>
      </c>
      <c r="Q556" s="16">
        <f t="shared" si="62"/>
        <v>1</v>
      </c>
      <c r="R556">
        <f t="shared" si="63"/>
        <v>1</v>
      </c>
    </row>
    <row r="557" spans="1:18" x14ac:dyDescent="0.4">
      <c r="A557" s="44" t="str">
        <f t="shared" si="58"/>
        <v>07-0150-6942-0010-2000-0000-0014e9560q0010</v>
      </c>
      <c r="B557" s="71" t="s">
        <v>3249</v>
      </c>
      <c r="C557" t="s">
        <v>3250</v>
      </c>
      <c r="E557" t="s">
        <v>1553</v>
      </c>
      <c r="F557" t="s">
        <v>584</v>
      </c>
      <c r="G557" s="13">
        <v>43004</v>
      </c>
      <c r="H557">
        <v>21.6</v>
      </c>
      <c r="I557" t="s">
        <v>145</v>
      </c>
      <c r="J557" t="s">
        <v>992</v>
      </c>
      <c r="K557" t="s">
        <v>2285</v>
      </c>
      <c r="L557" s="60" t="s">
        <v>150</v>
      </c>
      <c r="M557" s="1" t="str">
        <f t="shared" si="59"/>
        <v>広島市</v>
      </c>
      <c r="N557" s="1" t="str">
        <f t="shared" si="61"/>
        <v>低</v>
      </c>
      <c r="O557" s="45">
        <v>43004</v>
      </c>
      <c r="P557" s="16">
        <f t="shared" si="60"/>
        <v>5</v>
      </c>
      <c r="Q557" s="16">
        <f t="shared" si="62"/>
        <v>1</v>
      </c>
      <c r="R557">
        <f t="shared" si="63"/>
        <v>1</v>
      </c>
    </row>
    <row r="558" spans="1:18" x14ac:dyDescent="0.4">
      <c r="A558" s="44" t="str">
        <f t="shared" si="58"/>
        <v>07-0146-0783-3010-2000-0000-0013k7400r6310</v>
      </c>
      <c r="B558" t="s">
        <v>3251</v>
      </c>
      <c r="C558" t="s">
        <v>3252</v>
      </c>
      <c r="E558" t="s">
        <v>1554</v>
      </c>
      <c r="F558" t="s">
        <v>585</v>
      </c>
      <c r="G558" s="13">
        <v>42992</v>
      </c>
      <c r="H558">
        <v>10.53</v>
      </c>
      <c r="I558" t="s">
        <v>145</v>
      </c>
      <c r="J558" t="s">
        <v>993</v>
      </c>
      <c r="K558" t="s">
        <v>2285</v>
      </c>
      <c r="L558" s="60" t="s">
        <v>150</v>
      </c>
      <c r="M558" s="1" t="str">
        <f t="shared" si="59"/>
        <v>岡山市</v>
      </c>
      <c r="N558" s="1" t="str">
        <f t="shared" si="61"/>
        <v>低</v>
      </c>
      <c r="O558" s="45">
        <v>42992</v>
      </c>
      <c r="P558" s="16">
        <f t="shared" si="60"/>
        <v>5</v>
      </c>
      <c r="Q558" s="16">
        <f t="shared" si="62"/>
        <v>1</v>
      </c>
      <c r="R558">
        <f t="shared" si="63"/>
        <v>1</v>
      </c>
    </row>
    <row r="559" spans="1:18" x14ac:dyDescent="0.4">
      <c r="A559" s="44" t="str">
        <f t="shared" si="58"/>
        <v>07-0134-1479-8710-2000-0000-0013h4310x4817</v>
      </c>
      <c r="B559" t="s">
        <v>3253</v>
      </c>
      <c r="C559" t="s">
        <v>3254</v>
      </c>
      <c r="E559" t="s">
        <v>1555</v>
      </c>
      <c r="F559" t="s">
        <v>586</v>
      </c>
      <c r="G559" s="13">
        <v>43000</v>
      </c>
      <c r="H559">
        <v>13.23</v>
      </c>
      <c r="I559" t="s">
        <v>145</v>
      </c>
      <c r="J559" t="s">
        <v>993</v>
      </c>
      <c r="K559" t="s">
        <v>2285</v>
      </c>
      <c r="L559" s="60" t="s">
        <v>150</v>
      </c>
      <c r="M559" s="1" t="str">
        <f t="shared" si="59"/>
        <v>岡山市</v>
      </c>
      <c r="N559" s="1" t="str">
        <f t="shared" si="61"/>
        <v>低</v>
      </c>
      <c r="O559" s="45">
        <v>43000</v>
      </c>
      <c r="P559" s="16">
        <f t="shared" si="60"/>
        <v>5</v>
      </c>
      <c r="Q559" s="16">
        <f t="shared" si="62"/>
        <v>1</v>
      </c>
      <c r="R559">
        <f t="shared" si="63"/>
        <v>1</v>
      </c>
    </row>
    <row r="560" spans="1:18" x14ac:dyDescent="0.4">
      <c r="A560" s="44" t="str">
        <f t="shared" si="58"/>
        <v>07-0146-0768-9310-2000-0000-0019g7400w6913</v>
      </c>
      <c r="B560" t="s">
        <v>3255</v>
      </c>
      <c r="C560" t="s">
        <v>3256</v>
      </c>
      <c r="E560" t="s">
        <v>1556</v>
      </c>
      <c r="F560" t="s">
        <v>587</v>
      </c>
      <c r="G560" s="13">
        <v>43040</v>
      </c>
      <c r="H560">
        <v>32.130000000000003</v>
      </c>
      <c r="I560" t="s">
        <v>145</v>
      </c>
      <c r="J560" t="s">
        <v>993</v>
      </c>
      <c r="K560" t="s">
        <v>2285</v>
      </c>
      <c r="L560" s="60" t="s">
        <v>150</v>
      </c>
      <c r="M560" s="1" t="str">
        <f t="shared" si="59"/>
        <v>岡山市</v>
      </c>
      <c r="N560" s="1" t="str">
        <f t="shared" si="61"/>
        <v>低</v>
      </c>
      <c r="O560" s="45">
        <v>43040</v>
      </c>
      <c r="P560" s="16">
        <f t="shared" si="60"/>
        <v>5</v>
      </c>
      <c r="Q560" s="16">
        <f t="shared" si="62"/>
        <v>1</v>
      </c>
      <c r="R560">
        <f t="shared" si="63"/>
        <v>1</v>
      </c>
    </row>
    <row r="561" spans="1:18" x14ac:dyDescent="0.4">
      <c r="A561" s="44" t="str">
        <f t="shared" si="58"/>
        <v>07-0141-0110-9110-2000-0000-0011</v>
      </c>
      <c r="B561" t="s">
        <v>3257</v>
      </c>
      <c r="C561" s="76"/>
      <c r="E561" t="s">
        <v>1557</v>
      </c>
      <c r="F561" t="s">
        <v>588</v>
      </c>
      <c r="G561" s="13">
        <v>43012</v>
      </c>
      <c r="H561">
        <v>87.48</v>
      </c>
      <c r="I561" t="s">
        <v>145</v>
      </c>
      <c r="J561" t="s">
        <v>993</v>
      </c>
      <c r="K561" t="s">
        <v>2285</v>
      </c>
      <c r="L561" s="60" t="s">
        <v>150</v>
      </c>
      <c r="M561" s="1" t="str">
        <f t="shared" si="59"/>
        <v>岡山市</v>
      </c>
      <c r="N561" s="1" t="str">
        <f t="shared" si="61"/>
        <v>低</v>
      </c>
      <c r="O561" s="45">
        <v>43012</v>
      </c>
      <c r="P561" s="16">
        <f t="shared" si="60"/>
        <v>5</v>
      </c>
      <c r="Q561" s="16">
        <f t="shared" si="62"/>
        <v>0</v>
      </c>
      <c r="R561">
        <f t="shared" si="63"/>
        <v>1</v>
      </c>
    </row>
    <row r="562" spans="1:18" x14ac:dyDescent="0.4">
      <c r="A562" s="44" t="str">
        <f t="shared" si="58"/>
        <v>07-0141-0099-1010-2000-0000-0012m0400x1110</v>
      </c>
      <c r="B562" t="s">
        <v>3258</v>
      </c>
      <c r="C562" t="s">
        <v>3259</v>
      </c>
      <c r="E562" t="s">
        <v>1558</v>
      </c>
      <c r="F562" t="s">
        <v>589</v>
      </c>
      <c r="G562" s="13">
        <v>43041</v>
      </c>
      <c r="H562">
        <v>34.83</v>
      </c>
      <c r="I562" t="s">
        <v>145</v>
      </c>
      <c r="J562" t="s">
        <v>993</v>
      </c>
      <c r="K562" t="s">
        <v>2285</v>
      </c>
      <c r="L562" s="60" t="s">
        <v>150</v>
      </c>
      <c r="M562" s="1" t="str">
        <f t="shared" si="59"/>
        <v>岡山市</v>
      </c>
      <c r="N562" s="1" t="str">
        <f t="shared" si="61"/>
        <v>低</v>
      </c>
      <c r="O562" s="45">
        <v>43041</v>
      </c>
      <c r="P562" s="16">
        <f t="shared" si="60"/>
        <v>5</v>
      </c>
      <c r="Q562" s="16">
        <f t="shared" si="62"/>
        <v>1</v>
      </c>
      <c r="R562">
        <f t="shared" si="63"/>
        <v>1</v>
      </c>
    </row>
    <row r="563" spans="1:18" x14ac:dyDescent="0.4">
      <c r="A563" s="44" t="str">
        <f t="shared" si="58"/>
        <v>07-0146-0787-2010-2000-0000-0018k7400v6210</v>
      </c>
      <c r="B563" t="s">
        <v>3260</v>
      </c>
      <c r="C563" t="s">
        <v>3261</v>
      </c>
      <c r="E563" t="s">
        <v>1559</v>
      </c>
      <c r="F563" t="s">
        <v>590</v>
      </c>
      <c r="G563" s="13">
        <v>43208</v>
      </c>
      <c r="H563">
        <v>32.4</v>
      </c>
      <c r="I563" t="s">
        <v>145</v>
      </c>
      <c r="J563" t="s">
        <v>993</v>
      </c>
      <c r="K563" t="s">
        <v>2285</v>
      </c>
      <c r="L563" s="60" t="s">
        <v>150</v>
      </c>
      <c r="M563" s="1" t="str">
        <f t="shared" si="59"/>
        <v>岡山市</v>
      </c>
      <c r="N563" s="1" t="str">
        <f t="shared" si="61"/>
        <v>低</v>
      </c>
      <c r="O563" s="45">
        <v>43208</v>
      </c>
      <c r="P563" s="16">
        <f t="shared" si="60"/>
        <v>5</v>
      </c>
      <c r="Q563" s="16">
        <f t="shared" si="62"/>
        <v>1</v>
      </c>
      <c r="R563">
        <f t="shared" si="63"/>
        <v>1</v>
      </c>
    </row>
    <row r="564" spans="1:18" x14ac:dyDescent="0.4">
      <c r="A564" s="44" t="str">
        <f t="shared" si="58"/>
        <v>07-0130-2025-1720-2000-0000-0019c0320t0117</v>
      </c>
      <c r="B564" t="s">
        <v>3262</v>
      </c>
      <c r="C564" t="s">
        <v>3263</v>
      </c>
      <c r="E564" t="s">
        <v>1560</v>
      </c>
      <c r="F564" t="s">
        <v>591</v>
      </c>
      <c r="G564" s="13">
        <v>43007</v>
      </c>
      <c r="H564">
        <v>28.08</v>
      </c>
      <c r="I564" t="s">
        <v>145</v>
      </c>
      <c r="J564" t="s">
        <v>993</v>
      </c>
      <c r="K564" t="s">
        <v>2285</v>
      </c>
      <c r="L564" s="60" t="s">
        <v>150</v>
      </c>
      <c r="M564" s="1" t="str">
        <f t="shared" si="59"/>
        <v>岡山市</v>
      </c>
      <c r="N564" s="1" t="str">
        <f t="shared" si="61"/>
        <v>低</v>
      </c>
      <c r="O564" s="45">
        <v>43007</v>
      </c>
      <c r="P564" s="16">
        <f t="shared" si="60"/>
        <v>5</v>
      </c>
      <c r="Q564" s="16">
        <f t="shared" si="62"/>
        <v>1</v>
      </c>
      <c r="R564">
        <f t="shared" si="63"/>
        <v>1</v>
      </c>
    </row>
    <row r="565" spans="1:18" x14ac:dyDescent="0.4">
      <c r="A565" s="44" t="str">
        <f t="shared" si="58"/>
        <v>07-0141-0110-9010-2000-0000-0018b1400n1910</v>
      </c>
      <c r="B565" t="s">
        <v>3264</v>
      </c>
      <c r="C565" t="s">
        <v>3265</v>
      </c>
      <c r="E565" t="s">
        <v>1561</v>
      </c>
      <c r="F565" t="s">
        <v>592</v>
      </c>
      <c r="G565" s="13">
        <v>43019</v>
      </c>
      <c r="H565">
        <v>54</v>
      </c>
      <c r="I565" t="s">
        <v>145</v>
      </c>
      <c r="J565" t="s">
        <v>993</v>
      </c>
      <c r="K565" t="s">
        <v>2285</v>
      </c>
      <c r="L565" s="60" t="s">
        <v>150</v>
      </c>
      <c r="M565" s="1" t="str">
        <f t="shared" si="59"/>
        <v>岡山市</v>
      </c>
      <c r="N565" s="1" t="str">
        <f t="shared" si="61"/>
        <v>低</v>
      </c>
      <c r="O565" s="45">
        <v>43019</v>
      </c>
      <c r="P565" s="16">
        <f t="shared" si="60"/>
        <v>5</v>
      </c>
      <c r="Q565" s="16">
        <f t="shared" si="62"/>
        <v>1</v>
      </c>
      <c r="R565">
        <f t="shared" si="63"/>
        <v>1</v>
      </c>
    </row>
    <row r="566" spans="1:18" x14ac:dyDescent="0.4">
      <c r="A566" s="44" t="str">
        <f t="shared" si="58"/>
        <v>07-0130-5069-8610-2000-0000-0011g0350x0816</v>
      </c>
      <c r="B566" t="s">
        <v>3266</v>
      </c>
      <c r="C566" t="s">
        <v>3267</v>
      </c>
      <c r="E566" t="s">
        <v>1562</v>
      </c>
      <c r="F566" t="s">
        <v>593</v>
      </c>
      <c r="G566" s="13">
        <v>44042</v>
      </c>
      <c r="H566">
        <v>47.79</v>
      </c>
      <c r="I566" t="s">
        <v>145</v>
      </c>
      <c r="J566" t="s">
        <v>993</v>
      </c>
      <c r="K566" t="s">
        <v>2285</v>
      </c>
      <c r="L566" s="60" t="s">
        <v>150</v>
      </c>
      <c r="M566" s="1" t="str">
        <f t="shared" si="59"/>
        <v>岡山市</v>
      </c>
      <c r="N566" s="1" t="str">
        <f t="shared" si="61"/>
        <v>低</v>
      </c>
      <c r="O566" s="45">
        <v>44042</v>
      </c>
      <c r="P566" s="16">
        <f t="shared" si="60"/>
        <v>3</v>
      </c>
      <c r="Q566" s="16">
        <f t="shared" si="62"/>
        <v>1</v>
      </c>
      <c r="R566">
        <f t="shared" si="63"/>
        <v>1</v>
      </c>
    </row>
    <row r="567" spans="1:18" x14ac:dyDescent="0.4">
      <c r="A567" s="44" t="str">
        <f t="shared" si="58"/>
        <v>07-0146-0778-6610-2000-0000-0012h7400w6616</v>
      </c>
      <c r="B567" t="s">
        <v>3268</v>
      </c>
      <c r="C567" t="s">
        <v>3269</v>
      </c>
      <c r="D567" s="83" t="s">
        <v>4466</v>
      </c>
      <c r="E567" t="s">
        <v>1563</v>
      </c>
      <c r="F567" t="s">
        <v>251</v>
      </c>
      <c r="G567" s="13">
        <v>43264</v>
      </c>
      <c r="H567">
        <v>78.3</v>
      </c>
      <c r="I567" t="s">
        <v>145</v>
      </c>
      <c r="J567" t="s">
        <v>993</v>
      </c>
      <c r="K567" t="s">
        <v>2285</v>
      </c>
      <c r="L567" s="60" t="s">
        <v>150</v>
      </c>
      <c r="M567" s="1" t="str">
        <f t="shared" si="59"/>
        <v>岡山市</v>
      </c>
      <c r="N567" s="1" t="str">
        <f t="shared" si="61"/>
        <v>低</v>
      </c>
      <c r="O567" s="45">
        <v>43264</v>
      </c>
      <c r="P567" s="16">
        <f t="shared" si="60"/>
        <v>5</v>
      </c>
      <c r="Q567" s="16">
        <f t="shared" si="62"/>
        <v>1</v>
      </c>
      <c r="R567">
        <f t="shared" si="63"/>
        <v>1</v>
      </c>
    </row>
    <row r="568" spans="1:18" x14ac:dyDescent="0.4">
      <c r="A568" s="44" t="str">
        <f t="shared" si="58"/>
        <v>07-0146-0778-6410-2000-0000-0016h7400w6614</v>
      </c>
      <c r="B568" t="s">
        <v>3270</v>
      </c>
      <c r="C568" t="s">
        <v>3271</v>
      </c>
      <c r="D568" s="83" t="s">
        <v>4466</v>
      </c>
      <c r="E568" t="s">
        <v>1564</v>
      </c>
      <c r="F568" t="s">
        <v>251</v>
      </c>
      <c r="G568" s="13">
        <v>43264</v>
      </c>
      <c r="H568">
        <v>87.48</v>
      </c>
      <c r="I568" t="s">
        <v>145</v>
      </c>
      <c r="J568" t="s">
        <v>993</v>
      </c>
      <c r="K568" t="s">
        <v>2285</v>
      </c>
      <c r="L568" s="60" t="s">
        <v>150</v>
      </c>
      <c r="M568" s="1" t="str">
        <f t="shared" si="59"/>
        <v>岡山市</v>
      </c>
      <c r="N568" s="1" t="str">
        <f t="shared" si="61"/>
        <v>低</v>
      </c>
      <c r="O568" s="45">
        <v>43264</v>
      </c>
      <c r="P568" s="16">
        <f t="shared" si="60"/>
        <v>5</v>
      </c>
      <c r="Q568" s="16">
        <f t="shared" si="62"/>
        <v>1</v>
      </c>
      <c r="R568">
        <f t="shared" si="63"/>
        <v>1</v>
      </c>
    </row>
    <row r="569" spans="1:18" x14ac:dyDescent="0.4">
      <c r="A569" s="44" t="str">
        <f t="shared" si="58"/>
        <v>07-0156-2196-3910-2000-0000-0019</v>
      </c>
      <c r="B569" t="s">
        <v>3272</v>
      </c>
      <c r="C569" s="76"/>
      <c r="E569" t="s">
        <v>1565</v>
      </c>
      <c r="F569" t="s">
        <v>547</v>
      </c>
      <c r="G569" s="13">
        <v>43032</v>
      </c>
      <c r="H569">
        <v>21.87</v>
      </c>
      <c r="I569" t="s">
        <v>145</v>
      </c>
      <c r="J569" t="s">
        <v>978</v>
      </c>
      <c r="K569" t="s">
        <v>2285</v>
      </c>
      <c r="L569" s="60" t="s">
        <v>150</v>
      </c>
      <c r="M569" s="1" t="str">
        <f t="shared" si="59"/>
        <v>広島市</v>
      </c>
      <c r="N569" s="1" t="str">
        <f t="shared" si="61"/>
        <v>低</v>
      </c>
      <c r="O569" s="45">
        <v>43032</v>
      </c>
      <c r="P569" s="16">
        <f t="shared" si="60"/>
        <v>5</v>
      </c>
      <c r="Q569" s="16">
        <f t="shared" si="62"/>
        <v>0</v>
      </c>
      <c r="R569">
        <f t="shared" si="63"/>
        <v>1</v>
      </c>
    </row>
    <row r="570" spans="1:18" x14ac:dyDescent="0.4">
      <c r="A570" s="44" t="str">
        <f t="shared" si="58"/>
        <v>07-0158-9268-0710-2000-0000-0015g2590w8017</v>
      </c>
      <c r="B570" t="s">
        <v>3273</v>
      </c>
      <c r="C570" t="s">
        <v>3274</v>
      </c>
      <c r="E570" t="s">
        <v>1566</v>
      </c>
      <c r="F570" t="s">
        <v>594</v>
      </c>
      <c r="G570" s="13">
        <v>43025</v>
      </c>
      <c r="H570">
        <v>10.8</v>
      </c>
      <c r="I570" t="s">
        <v>145</v>
      </c>
      <c r="J570" t="s">
        <v>978</v>
      </c>
      <c r="K570" t="s">
        <v>2285</v>
      </c>
      <c r="L570" s="60" t="s">
        <v>150</v>
      </c>
      <c r="M570" s="1" t="str">
        <f t="shared" si="59"/>
        <v>広島市</v>
      </c>
      <c r="N570" s="1" t="str">
        <f t="shared" si="61"/>
        <v>低</v>
      </c>
      <c r="O570" s="45">
        <v>43025</v>
      </c>
      <c r="P570" s="16">
        <f t="shared" si="60"/>
        <v>5</v>
      </c>
      <c r="Q570" s="16">
        <f t="shared" si="62"/>
        <v>1</v>
      </c>
      <c r="R570">
        <f t="shared" si="63"/>
        <v>1</v>
      </c>
    </row>
    <row r="571" spans="1:18" x14ac:dyDescent="0.4">
      <c r="A571" s="44" t="str">
        <f t="shared" si="58"/>
        <v>07-0165-0817-7510-2000-0000-0011b8600v5715</v>
      </c>
      <c r="B571" s="71" t="s">
        <v>3275</v>
      </c>
      <c r="C571" t="s">
        <v>3276</v>
      </c>
      <c r="E571" t="s">
        <v>1567</v>
      </c>
      <c r="F571" t="s">
        <v>595</v>
      </c>
      <c r="G571" s="13">
        <v>43013</v>
      </c>
      <c r="H571">
        <v>64.8</v>
      </c>
      <c r="I571" t="s">
        <v>145</v>
      </c>
      <c r="J571" t="s">
        <v>978</v>
      </c>
      <c r="K571" t="s">
        <v>2285</v>
      </c>
      <c r="L571" s="60" t="s">
        <v>150</v>
      </c>
      <c r="M571" s="1" t="str">
        <f t="shared" si="59"/>
        <v>広島市</v>
      </c>
      <c r="N571" s="1" t="str">
        <f t="shared" si="61"/>
        <v>低</v>
      </c>
      <c r="O571" s="45">
        <v>43013</v>
      </c>
      <c r="P571" s="16">
        <f t="shared" si="60"/>
        <v>5</v>
      </c>
      <c r="Q571" s="16">
        <f t="shared" si="62"/>
        <v>1</v>
      </c>
      <c r="R571">
        <f t="shared" si="63"/>
        <v>1</v>
      </c>
    </row>
    <row r="572" spans="1:18" x14ac:dyDescent="0.4">
      <c r="A572" s="44" t="str">
        <f t="shared" si="58"/>
        <v>07-0156-2195-7010-2000-0000-0017m1520t6710</v>
      </c>
      <c r="B572" t="s">
        <v>3277</v>
      </c>
      <c r="C572" t="s">
        <v>3278</v>
      </c>
      <c r="E572" t="s">
        <v>1568</v>
      </c>
      <c r="F572" t="s">
        <v>596</v>
      </c>
      <c r="G572" s="13">
        <v>43097</v>
      </c>
      <c r="H572">
        <v>37.799999999999997</v>
      </c>
      <c r="I572" t="s">
        <v>145</v>
      </c>
      <c r="J572" t="s">
        <v>978</v>
      </c>
      <c r="K572" t="s">
        <v>2285</v>
      </c>
      <c r="L572" s="60" t="s">
        <v>150</v>
      </c>
      <c r="M572" s="1" t="str">
        <f t="shared" si="59"/>
        <v>広島市</v>
      </c>
      <c r="N572" s="1" t="str">
        <f t="shared" si="61"/>
        <v>低</v>
      </c>
      <c r="O572" s="45">
        <v>43097</v>
      </c>
      <c r="P572" s="16">
        <f t="shared" si="60"/>
        <v>5</v>
      </c>
      <c r="Q572" s="16">
        <f t="shared" si="62"/>
        <v>1</v>
      </c>
      <c r="R572">
        <f t="shared" si="63"/>
        <v>1</v>
      </c>
    </row>
    <row r="573" spans="1:18" x14ac:dyDescent="0.4">
      <c r="A573" s="44" t="str">
        <f t="shared" si="58"/>
        <v>07-0167-8100-6010-2000-0000-0016a1680n7610</v>
      </c>
      <c r="B573" t="s">
        <v>3279</v>
      </c>
      <c r="C573" t="s">
        <v>3280</v>
      </c>
      <c r="E573" t="s">
        <v>1569</v>
      </c>
      <c r="F573" t="s">
        <v>597</v>
      </c>
      <c r="G573" s="13">
        <v>43021</v>
      </c>
      <c r="H573">
        <v>21.6</v>
      </c>
      <c r="I573" t="s">
        <v>145</v>
      </c>
      <c r="J573" t="s">
        <v>978</v>
      </c>
      <c r="K573" t="s">
        <v>2285</v>
      </c>
      <c r="L573" s="60" t="s">
        <v>150</v>
      </c>
      <c r="M573" s="1" t="str">
        <f t="shared" si="59"/>
        <v>広島市</v>
      </c>
      <c r="N573" s="1" t="str">
        <f t="shared" si="61"/>
        <v>低</v>
      </c>
      <c r="O573" s="45">
        <v>43021</v>
      </c>
      <c r="P573" s="16">
        <f t="shared" si="60"/>
        <v>5</v>
      </c>
      <c r="Q573" s="16">
        <f t="shared" si="62"/>
        <v>1</v>
      </c>
      <c r="R573">
        <f t="shared" si="63"/>
        <v>1</v>
      </c>
    </row>
    <row r="574" spans="1:18" x14ac:dyDescent="0.4">
      <c r="A574" s="44" t="str">
        <f t="shared" si="58"/>
        <v>07-0162-3146-2610-2000-0000-0012e1630u2216</v>
      </c>
      <c r="B574" t="s">
        <v>3281</v>
      </c>
      <c r="C574" t="s">
        <v>3282</v>
      </c>
      <c r="E574" t="s">
        <v>1570</v>
      </c>
      <c r="F574" t="s">
        <v>598</v>
      </c>
      <c r="G574" s="13">
        <v>43025</v>
      </c>
      <c r="H574">
        <v>22.68</v>
      </c>
      <c r="I574" t="s">
        <v>145</v>
      </c>
      <c r="J574" t="s">
        <v>978</v>
      </c>
      <c r="K574" t="s">
        <v>2285</v>
      </c>
      <c r="L574" s="60" t="s">
        <v>150</v>
      </c>
      <c r="M574" s="1" t="str">
        <f t="shared" si="59"/>
        <v>広島市</v>
      </c>
      <c r="N574" s="1" t="str">
        <f t="shared" si="61"/>
        <v>低</v>
      </c>
      <c r="O574" s="45">
        <v>43025</v>
      </c>
      <c r="P574" s="16">
        <f t="shared" si="60"/>
        <v>5</v>
      </c>
      <c r="Q574" s="16">
        <f t="shared" si="62"/>
        <v>1</v>
      </c>
      <c r="R574">
        <f t="shared" si="63"/>
        <v>1</v>
      </c>
    </row>
    <row r="575" spans="1:18" x14ac:dyDescent="0.4">
      <c r="A575" s="44" t="str">
        <f t="shared" si="58"/>
        <v>07-0167-8101-0910-2000-0000-0016a1680p7019</v>
      </c>
      <c r="B575" t="s">
        <v>3283</v>
      </c>
      <c r="C575" t="s">
        <v>3284</v>
      </c>
      <c r="E575" t="s">
        <v>1571</v>
      </c>
      <c r="F575" t="s">
        <v>599</v>
      </c>
      <c r="G575" s="13">
        <v>43139</v>
      </c>
      <c r="H575">
        <v>87.48</v>
      </c>
      <c r="I575" t="s">
        <v>145</v>
      </c>
      <c r="J575" t="s">
        <v>978</v>
      </c>
      <c r="K575" t="s">
        <v>2285</v>
      </c>
      <c r="L575" s="60" t="s">
        <v>150</v>
      </c>
      <c r="M575" s="1" t="str">
        <f t="shared" si="59"/>
        <v>広島市</v>
      </c>
      <c r="N575" s="1" t="str">
        <f t="shared" si="61"/>
        <v>低</v>
      </c>
      <c r="O575" s="45">
        <v>43139</v>
      </c>
      <c r="P575" s="16">
        <f t="shared" si="60"/>
        <v>5</v>
      </c>
      <c r="Q575" s="16">
        <f t="shared" si="62"/>
        <v>1</v>
      </c>
      <c r="R575">
        <f t="shared" si="63"/>
        <v>1</v>
      </c>
    </row>
    <row r="576" spans="1:18" x14ac:dyDescent="0.4">
      <c r="A576" s="44" t="str">
        <f t="shared" si="58"/>
        <v>07-0156-2197-6510-2000-0000-0019m1520v6615</v>
      </c>
      <c r="B576" t="s">
        <v>3285</v>
      </c>
      <c r="C576" t="s">
        <v>3286</v>
      </c>
      <c r="E576" t="s">
        <v>1572</v>
      </c>
      <c r="F576" t="s">
        <v>600</v>
      </c>
      <c r="G576" s="13">
        <v>43130</v>
      </c>
      <c r="H576">
        <v>11.34</v>
      </c>
      <c r="I576" t="s">
        <v>145</v>
      </c>
      <c r="J576" t="s">
        <v>978</v>
      </c>
      <c r="K576" t="s">
        <v>2285</v>
      </c>
      <c r="L576" s="60" t="s">
        <v>150</v>
      </c>
      <c r="M576" s="1" t="str">
        <f t="shared" si="59"/>
        <v>広島市</v>
      </c>
      <c r="N576" s="1" t="str">
        <f t="shared" si="61"/>
        <v>低</v>
      </c>
      <c r="O576" s="45">
        <v>43130</v>
      </c>
      <c r="P576" s="16">
        <f t="shared" si="60"/>
        <v>5</v>
      </c>
      <c r="Q576" s="16">
        <f t="shared" si="62"/>
        <v>1</v>
      </c>
      <c r="R576">
        <f t="shared" si="63"/>
        <v>1</v>
      </c>
    </row>
    <row r="577" spans="1:18" x14ac:dyDescent="0.4">
      <c r="A577" s="44" t="str">
        <f t="shared" si="58"/>
        <v>07-0178-8680-9210-2000-0000-0016k6780n8912</v>
      </c>
      <c r="B577" s="71" t="s">
        <v>3287</v>
      </c>
      <c r="C577" t="s">
        <v>3288</v>
      </c>
      <c r="D577" s="83" t="s">
        <v>4466</v>
      </c>
      <c r="E577" t="s">
        <v>1573</v>
      </c>
      <c r="F577" t="s">
        <v>601</v>
      </c>
      <c r="G577" s="13">
        <v>43059</v>
      </c>
      <c r="H577">
        <v>22.68</v>
      </c>
      <c r="I577" t="s">
        <v>145</v>
      </c>
      <c r="J577" t="s">
        <v>997</v>
      </c>
      <c r="K577" t="s">
        <v>2285</v>
      </c>
      <c r="L577" s="60" t="s">
        <v>150</v>
      </c>
      <c r="M577" s="1" t="str">
        <f t="shared" si="59"/>
        <v>山口市</v>
      </c>
      <c r="N577" s="1" t="str">
        <f t="shared" si="61"/>
        <v>低</v>
      </c>
      <c r="O577" s="45">
        <v>43059</v>
      </c>
      <c r="P577" s="16">
        <f t="shared" si="60"/>
        <v>5</v>
      </c>
      <c r="Q577" s="16">
        <f t="shared" si="62"/>
        <v>1</v>
      </c>
      <c r="R577">
        <f t="shared" si="63"/>
        <v>1</v>
      </c>
    </row>
    <row r="578" spans="1:18" x14ac:dyDescent="0.4">
      <c r="A578" s="44" t="str">
        <f t="shared" si="58"/>
        <v>07-0134-1104-6510-2000-0000-0016a1310s4615</v>
      </c>
      <c r="B578" t="s">
        <v>3289</v>
      </c>
      <c r="C578" t="s">
        <v>3290</v>
      </c>
      <c r="E578" t="s">
        <v>1574</v>
      </c>
      <c r="F578" t="s">
        <v>602</v>
      </c>
      <c r="G578" s="13">
        <v>43249</v>
      </c>
      <c r="H578">
        <v>19.98</v>
      </c>
      <c r="I578" t="s">
        <v>145</v>
      </c>
      <c r="J578" t="s">
        <v>993</v>
      </c>
      <c r="K578" t="s">
        <v>2285</v>
      </c>
      <c r="L578" s="60" t="s">
        <v>150</v>
      </c>
      <c r="M578" s="1" t="str">
        <f t="shared" si="59"/>
        <v>岡山市</v>
      </c>
      <c r="N578" s="1" t="str">
        <f t="shared" si="61"/>
        <v>低</v>
      </c>
      <c r="O578" s="45">
        <v>43249</v>
      </c>
      <c r="P578" s="16">
        <f t="shared" si="60"/>
        <v>5</v>
      </c>
      <c r="Q578" s="16">
        <f t="shared" si="62"/>
        <v>1</v>
      </c>
      <c r="R578">
        <f t="shared" si="63"/>
        <v>1</v>
      </c>
    </row>
    <row r="579" spans="1:18" x14ac:dyDescent="0.4">
      <c r="A579" s="44" t="str">
        <f t="shared" si="58"/>
        <v>07-0134-1486-5010-2000-0000-0019k4310u4510</v>
      </c>
      <c r="B579" t="s">
        <v>3291</v>
      </c>
      <c r="C579" t="s">
        <v>3292</v>
      </c>
      <c r="E579" t="s">
        <v>1575</v>
      </c>
      <c r="F579" t="s">
        <v>603</v>
      </c>
      <c r="G579" s="13">
        <v>43019</v>
      </c>
      <c r="H579">
        <v>48.87</v>
      </c>
      <c r="I579" t="s">
        <v>145</v>
      </c>
      <c r="J579" t="s">
        <v>993</v>
      </c>
      <c r="K579" t="s">
        <v>2285</v>
      </c>
      <c r="L579" s="60" t="s">
        <v>150</v>
      </c>
      <c r="M579" s="1" t="str">
        <f t="shared" si="59"/>
        <v>岡山市</v>
      </c>
      <c r="N579" s="1" t="str">
        <f t="shared" si="61"/>
        <v>低</v>
      </c>
      <c r="O579" s="45">
        <v>43019</v>
      </c>
      <c r="P579" s="16">
        <f t="shared" si="60"/>
        <v>5</v>
      </c>
      <c r="Q579" s="16">
        <f t="shared" si="62"/>
        <v>1</v>
      </c>
      <c r="R579">
        <f t="shared" si="63"/>
        <v>1</v>
      </c>
    </row>
    <row r="580" spans="1:18" x14ac:dyDescent="0.4">
      <c r="A580" s="44" t="str">
        <f t="shared" ref="A580:A643" si="64">+B580&amp;C580</f>
        <v>07-0141-0124-7510-2000-0000-0014c1400s1715</v>
      </c>
      <c r="B580" t="s">
        <v>3293</v>
      </c>
      <c r="C580" t="s">
        <v>3295</v>
      </c>
      <c r="E580" t="s">
        <v>1576</v>
      </c>
      <c r="F580" t="s">
        <v>3294</v>
      </c>
      <c r="G580" s="13">
        <v>43171</v>
      </c>
      <c r="H580">
        <v>27</v>
      </c>
      <c r="I580" t="s">
        <v>145</v>
      </c>
      <c r="J580" t="s">
        <v>993</v>
      </c>
      <c r="K580" t="s">
        <v>2285</v>
      </c>
      <c r="L580" s="60" t="s">
        <v>150</v>
      </c>
      <c r="M580" s="1" t="str">
        <f t="shared" ref="M580:M643" si="65">+VLOOKUP(J580,$T$2:$U$11,2,0)</f>
        <v>岡山市</v>
      </c>
      <c r="N580" s="1" t="str">
        <f t="shared" si="61"/>
        <v>低</v>
      </c>
      <c r="O580" s="45">
        <v>43171</v>
      </c>
      <c r="P580" s="16">
        <f t="shared" ref="P580:P643" si="66">DATEDIF(O580,$B$1,"Y")</f>
        <v>5</v>
      </c>
      <c r="Q580" s="16">
        <f t="shared" si="62"/>
        <v>1</v>
      </c>
      <c r="R580">
        <f t="shared" si="63"/>
        <v>1</v>
      </c>
    </row>
    <row r="581" spans="1:18" x14ac:dyDescent="0.4">
      <c r="A581" s="44" t="str">
        <f t="shared" si="64"/>
        <v>07-0141-0124-7610-2000-0000-0017c1400s1716</v>
      </c>
      <c r="B581" t="s">
        <v>3296</v>
      </c>
      <c r="C581" t="s">
        <v>3297</v>
      </c>
      <c r="E581" t="s">
        <v>1577</v>
      </c>
      <c r="F581" t="s">
        <v>3294</v>
      </c>
      <c r="G581" s="13">
        <v>43171</v>
      </c>
      <c r="H581">
        <v>20.79</v>
      </c>
      <c r="I581" t="s">
        <v>145</v>
      </c>
      <c r="J581" t="s">
        <v>993</v>
      </c>
      <c r="K581" t="s">
        <v>2285</v>
      </c>
      <c r="L581" s="60" t="s">
        <v>150</v>
      </c>
      <c r="M581" s="1" t="str">
        <f t="shared" si="65"/>
        <v>岡山市</v>
      </c>
      <c r="N581" s="1" t="str">
        <f t="shared" si="61"/>
        <v>低</v>
      </c>
      <c r="O581" s="45">
        <v>43171</v>
      </c>
      <c r="P581" s="16">
        <f t="shared" si="66"/>
        <v>5</v>
      </c>
      <c r="Q581" s="16">
        <f t="shared" si="62"/>
        <v>1</v>
      </c>
      <c r="R581">
        <f t="shared" si="63"/>
        <v>1</v>
      </c>
    </row>
    <row r="582" spans="1:18" x14ac:dyDescent="0.4">
      <c r="A582" s="44" t="str">
        <f t="shared" si="64"/>
        <v>07-0140-9990-7710-2000-0000-0019m9490n0717</v>
      </c>
      <c r="B582" s="71" t="s">
        <v>3298</v>
      </c>
      <c r="C582" t="s">
        <v>3299</v>
      </c>
      <c r="E582" t="s">
        <v>1578</v>
      </c>
      <c r="F582" t="s">
        <v>604</v>
      </c>
      <c r="G582" s="13">
        <v>43165</v>
      </c>
      <c r="H582">
        <v>17.28</v>
      </c>
      <c r="I582" t="s">
        <v>145</v>
      </c>
      <c r="J582" t="s">
        <v>993</v>
      </c>
      <c r="K582" t="s">
        <v>2285</v>
      </c>
      <c r="L582" s="60" t="s">
        <v>150</v>
      </c>
      <c r="M582" s="1" t="str">
        <f t="shared" si="65"/>
        <v>岡山市</v>
      </c>
      <c r="N582" s="1" t="str">
        <f t="shared" si="61"/>
        <v>低</v>
      </c>
      <c r="O582" s="45">
        <v>43165</v>
      </c>
      <c r="P582" s="16">
        <f t="shared" si="66"/>
        <v>5</v>
      </c>
      <c r="Q582" s="16">
        <f t="shared" si="62"/>
        <v>1</v>
      </c>
      <c r="R582">
        <f t="shared" si="63"/>
        <v>1</v>
      </c>
    </row>
    <row r="583" spans="1:18" x14ac:dyDescent="0.4">
      <c r="A583" s="44" t="str">
        <f t="shared" si="64"/>
        <v>07-0134-1500-1410-2000-0000-0012a5310n4114</v>
      </c>
      <c r="B583" t="s">
        <v>3300</v>
      </c>
      <c r="C583" t="s">
        <v>3301</v>
      </c>
      <c r="E583" t="s">
        <v>1579</v>
      </c>
      <c r="F583" t="s">
        <v>605</v>
      </c>
      <c r="G583" s="13">
        <v>43159</v>
      </c>
      <c r="H583">
        <v>41.04</v>
      </c>
      <c r="I583" t="s">
        <v>145</v>
      </c>
      <c r="J583" t="s">
        <v>993</v>
      </c>
      <c r="K583" t="s">
        <v>2285</v>
      </c>
      <c r="L583" s="60" t="s">
        <v>150</v>
      </c>
      <c r="M583" s="1" t="str">
        <f t="shared" si="65"/>
        <v>岡山市</v>
      </c>
      <c r="N583" s="1" t="str">
        <f t="shared" si="61"/>
        <v>低</v>
      </c>
      <c r="O583" s="45">
        <v>43159</v>
      </c>
      <c r="P583" s="16">
        <f t="shared" si="66"/>
        <v>5</v>
      </c>
      <c r="Q583" s="16">
        <f t="shared" si="62"/>
        <v>1</v>
      </c>
      <c r="R583">
        <f t="shared" si="63"/>
        <v>1</v>
      </c>
    </row>
    <row r="584" spans="1:18" x14ac:dyDescent="0.4">
      <c r="A584" s="44" t="str">
        <f t="shared" si="64"/>
        <v>07-0141-0126-1210-2000-0000-0017c1400u1112</v>
      </c>
      <c r="B584" t="s">
        <v>3302</v>
      </c>
      <c r="C584" t="s">
        <v>3303</v>
      </c>
      <c r="E584" t="s">
        <v>1580</v>
      </c>
      <c r="F584" t="s">
        <v>606</v>
      </c>
      <c r="G584" s="13">
        <v>43452</v>
      </c>
      <c r="H584">
        <v>68.040000000000006</v>
      </c>
      <c r="I584" t="s">
        <v>145</v>
      </c>
      <c r="J584" t="s">
        <v>993</v>
      </c>
      <c r="K584" t="s">
        <v>2285</v>
      </c>
      <c r="L584" s="60" t="s">
        <v>150</v>
      </c>
      <c r="M584" s="1" t="str">
        <f t="shared" si="65"/>
        <v>岡山市</v>
      </c>
      <c r="N584" s="1" t="str">
        <f t="shared" si="61"/>
        <v>低</v>
      </c>
      <c r="O584" s="45">
        <v>43452</v>
      </c>
      <c r="P584" s="16">
        <f t="shared" si="66"/>
        <v>4</v>
      </c>
      <c r="Q584" s="16">
        <f t="shared" si="62"/>
        <v>1</v>
      </c>
      <c r="R584">
        <f t="shared" si="63"/>
        <v>1</v>
      </c>
    </row>
    <row r="585" spans="1:18" x14ac:dyDescent="0.4">
      <c r="A585" s="44" t="str">
        <f t="shared" si="64"/>
        <v>07-0146-0767-3410-2000-0000-0017g7400v6314</v>
      </c>
      <c r="B585" t="s">
        <v>3304</v>
      </c>
      <c r="C585" t="s">
        <v>3305</v>
      </c>
      <c r="E585" t="s">
        <v>1581</v>
      </c>
      <c r="F585" t="s">
        <v>607</v>
      </c>
      <c r="G585" s="13">
        <v>43035</v>
      </c>
      <c r="H585">
        <v>87.48</v>
      </c>
      <c r="I585" t="s">
        <v>145</v>
      </c>
      <c r="J585" t="s">
        <v>993</v>
      </c>
      <c r="K585" t="s">
        <v>2285</v>
      </c>
      <c r="L585" s="60" t="s">
        <v>150</v>
      </c>
      <c r="M585" s="1" t="str">
        <f t="shared" si="65"/>
        <v>岡山市</v>
      </c>
      <c r="N585" s="1" t="str">
        <f t="shared" si="61"/>
        <v>低</v>
      </c>
      <c r="O585" s="45">
        <v>43035</v>
      </c>
      <c r="P585" s="16">
        <f t="shared" si="66"/>
        <v>5</v>
      </c>
      <c r="Q585" s="16">
        <f t="shared" si="62"/>
        <v>1</v>
      </c>
      <c r="R585">
        <f t="shared" si="63"/>
        <v>1</v>
      </c>
    </row>
    <row r="586" spans="1:18" x14ac:dyDescent="0.4">
      <c r="A586" s="44" t="str">
        <f t="shared" si="64"/>
        <v>07-0146-0774-1910-2000-0000-0010h7400s6119</v>
      </c>
      <c r="B586" s="71" t="s">
        <v>3306</v>
      </c>
      <c r="C586" t="s">
        <v>3307</v>
      </c>
      <c r="D586" s="83" t="s">
        <v>4466</v>
      </c>
      <c r="E586" t="s">
        <v>1582</v>
      </c>
      <c r="F586" t="s">
        <v>608</v>
      </c>
      <c r="G586" s="13">
        <v>43274</v>
      </c>
      <c r="H586">
        <v>87.48</v>
      </c>
      <c r="I586" t="s">
        <v>145</v>
      </c>
      <c r="J586" t="s">
        <v>993</v>
      </c>
      <c r="K586" t="s">
        <v>2285</v>
      </c>
      <c r="L586" s="60" t="s">
        <v>150</v>
      </c>
      <c r="M586" s="1" t="str">
        <f t="shared" si="65"/>
        <v>岡山市</v>
      </c>
      <c r="N586" s="1" t="str">
        <f t="shared" si="61"/>
        <v>低</v>
      </c>
      <c r="O586" s="45">
        <v>43274</v>
      </c>
      <c r="P586" s="16">
        <f t="shared" si="66"/>
        <v>5</v>
      </c>
      <c r="Q586" s="16">
        <f t="shared" si="62"/>
        <v>1</v>
      </c>
      <c r="R586">
        <f t="shared" si="63"/>
        <v>1</v>
      </c>
    </row>
    <row r="587" spans="1:18" x14ac:dyDescent="0.4">
      <c r="A587" s="44" t="str">
        <f t="shared" si="64"/>
        <v>07-0130-5065-5210-2000-0000-0010g0350t0512</v>
      </c>
      <c r="B587" s="71" t="s">
        <v>3308</v>
      </c>
      <c r="C587" t="s">
        <v>3309</v>
      </c>
      <c r="D587" s="83" t="s">
        <v>4466</v>
      </c>
      <c r="E587" t="s">
        <v>1583</v>
      </c>
      <c r="F587" t="s">
        <v>609</v>
      </c>
      <c r="G587" s="13">
        <v>43070</v>
      </c>
      <c r="H587">
        <v>55.08</v>
      </c>
      <c r="I587" t="s">
        <v>145</v>
      </c>
      <c r="J587" t="s">
        <v>993</v>
      </c>
      <c r="K587" t="s">
        <v>2285</v>
      </c>
      <c r="L587" s="60" t="s">
        <v>150</v>
      </c>
      <c r="M587" s="1" t="str">
        <f t="shared" si="65"/>
        <v>岡山市</v>
      </c>
      <c r="N587" s="1" t="str">
        <f t="shared" si="61"/>
        <v>低</v>
      </c>
      <c r="O587" s="45">
        <v>43070</v>
      </c>
      <c r="P587" s="16">
        <f t="shared" si="66"/>
        <v>5</v>
      </c>
      <c r="Q587" s="16">
        <f t="shared" si="62"/>
        <v>1</v>
      </c>
      <c r="R587">
        <f t="shared" si="63"/>
        <v>1</v>
      </c>
    </row>
    <row r="588" spans="1:18" x14ac:dyDescent="0.4">
      <c r="A588" s="44" t="str">
        <f t="shared" si="64"/>
        <v>07-0130-5065-5510-2000-0000-0019g0350t0515</v>
      </c>
      <c r="B588" s="71" t="s">
        <v>3310</v>
      </c>
      <c r="C588" t="s">
        <v>3311</v>
      </c>
      <c r="D588" s="83" t="s">
        <v>4466</v>
      </c>
      <c r="E588" t="s">
        <v>1584</v>
      </c>
      <c r="F588" t="s">
        <v>609</v>
      </c>
      <c r="G588" s="13">
        <v>43070</v>
      </c>
      <c r="H588">
        <v>61.56</v>
      </c>
      <c r="I588" t="s">
        <v>145</v>
      </c>
      <c r="J588" t="s">
        <v>993</v>
      </c>
      <c r="K588" t="s">
        <v>2285</v>
      </c>
      <c r="L588" s="60" t="s">
        <v>150</v>
      </c>
      <c r="M588" s="1" t="str">
        <f t="shared" si="65"/>
        <v>岡山市</v>
      </c>
      <c r="N588" s="1" t="str">
        <f t="shared" si="61"/>
        <v>低</v>
      </c>
      <c r="O588" s="45">
        <v>43070</v>
      </c>
      <c r="P588" s="16">
        <f t="shared" si="66"/>
        <v>5</v>
      </c>
      <c r="Q588" s="16">
        <f t="shared" si="62"/>
        <v>1</v>
      </c>
      <c r="R588">
        <f t="shared" si="63"/>
        <v>1</v>
      </c>
    </row>
    <row r="589" spans="1:18" x14ac:dyDescent="0.4">
      <c r="A589" s="44" t="str">
        <f t="shared" si="64"/>
        <v>07-0134-1483-0310-2000-0000-0016k4310r4013</v>
      </c>
      <c r="B589" t="s">
        <v>3312</v>
      </c>
      <c r="C589" t="s">
        <v>3313</v>
      </c>
      <c r="E589" t="s">
        <v>1585</v>
      </c>
      <c r="F589" t="s">
        <v>610</v>
      </c>
      <c r="G589" s="13">
        <v>43090</v>
      </c>
      <c r="H589">
        <v>87.48</v>
      </c>
      <c r="I589" t="s">
        <v>145</v>
      </c>
      <c r="J589" t="s">
        <v>993</v>
      </c>
      <c r="K589" t="s">
        <v>2285</v>
      </c>
      <c r="L589" s="60" t="s">
        <v>150</v>
      </c>
      <c r="M589" s="1" t="str">
        <f t="shared" si="65"/>
        <v>岡山市</v>
      </c>
      <c r="N589" s="1" t="str">
        <f t="shared" si="61"/>
        <v>低</v>
      </c>
      <c r="O589" s="45">
        <v>43090</v>
      </c>
      <c r="P589" s="16">
        <f t="shared" si="66"/>
        <v>5</v>
      </c>
      <c r="Q589" s="16">
        <f t="shared" si="62"/>
        <v>1</v>
      </c>
      <c r="R589">
        <f t="shared" si="63"/>
        <v>1</v>
      </c>
    </row>
    <row r="590" spans="1:18" x14ac:dyDescent="0.4">
      <c r="A590" s="44" t="str">
        <f t="shared" si="64"/>
        <v>07-0141-0108-9110-2000-0000-0016a1400w1911</v>
      </c>
      <c r="B590" t="s">
        <v>3314</v>
      </c>
      <c r="C590" t="s">
        <v>3315</v>
      </c>
      <c r="E590" t="s">
        <v>1586</v>
      </c>
      <c r="F590" t="s">
        <v>610</v>
      </c>
      <c r="G590" s="13">
        <v>43096</v>
      </c>
      <c r="H590">
        <v>87.48</v>
      </c>
      <c r="I590" t="s">
        <v>145</v>
      </c>
      <c r="J590" t="s">
        <v>993</v>
      </c>
      <c r="K590" t="s">
        <v>2285</v>
      </c>
      <c r="L590" s="60" t="s">
        <v>150</v>
      </c>
      <c r="M590" s="1" t="str">
        <f t="shared" si="65"/>
        <v>岡山市</v>
      </c>
      <c r="N590" s="1" t="str">
        <f t="shared" si="61"/>
        <v>低</v>
      </c>
      <c r="O590" s="45">
        <v>43096</v>
      </c>
      <c r="P590" s="16">
        <f t="shared" si="66"/>
        <v>5</v>
      </c>
      <c r="Q590" s="16">
        <f t="shared" si="62"/>
        <v>1</v>
      </c>
      <c r="R590">
        <f t="shared" si="63"/>
        <v>1</v>
      </c>
    </row>
    <row r="591" spans="1:18" x14ac:dyDescent="0.4">
      <c r="A591" s="44" t="str">
        <f t="shared" si="64"/>
        <v>07-0134-1483-8410-2000-0000-0017k4310r4814</v>
      </c>
      <c r="B591" t="s">
        <v>3316</v>
      </c>
      <c r="C591" t="s">
        <v>3317</v>
      </c>
      <c r="E591" t="s">
        <v>1587</v>
      </c>
      <c r="F591" t="s">
        <v>610</v>
      </c>
      <c r="G591" s="13">
        <v>43112</v>
      </c>
      <c r="H591">
        <v>87.48</v>
      </c>
      <c r="I591" t="s">
        <v>145</v>
      </c>
      <c r="J591" t="s">
        <v>993</v>
      </c>
      <c r="K591" t="s">
        <v>2285</v>
      </c>
      <c r="L591" s="60" t="s">
        <v>150</v>
      </c>
      <c r="M591" s="1" t="str">
        <f t="shared" si="65"/>
        <v>岡山市</v>
      </c>
      <c r="N591" s="1" t="str">
        <f t="shared" si="61"/>
        <v>低</v>
      </c>
      <c r="O591" s="45">
        <v>43112</v>
      </c>
      <c r="P591" s="16">
        <f t="shared" si="66"/>
        <v>5</v>
      </c>
      <c r="Q591" s="16">
        <f t="shared" si="62"/>
        <v>1</v>
      </c>
      <c r="R591">
        <f t="shared" si="63"/>
        <v>1</v>
      </c>
    </row>
    <row r="592" spans="1:18" x14ac:dyDescent="0.4">
      <c r="A592" s="44" t="str">
        <f t="shared" si="64"/>
        <v>07-0130-4650-8910-2000-0000-0019f6340n0819</v>
      </c>
      <c r="B592" t="s">
        <v>3318</v>
      </c>
      <c r="C592" t="s">
        <v>3319</v>
      </c>
      <c r="E592" t="s">
        <v>1588</v>
      </c>
      <c r="F592" t="s">
        <v>611</v>
      </c>
      <c r="G592" s="13">
        <v>43161</v>
      </c>
      <c r="H592">
        <v>37.26</v>
      </c>
      <c r="I592" t="s">
        <v>145</v>
      </c>
      <c r="J592" t="s">
        <v>993</v>
      </c>
      <c r="K592" t="s">
        <v>2285</v>
      </c>
      <c r="L592" s="60" t="s">
        <v>150</v>
      </c>
      <c r="M592" s="1" t="str">
        <f t="shared" si="65"/>
        <v>岡山市</v>
      </c>
      <c r="N592" s="1" t="str">
        <f t="shared" si="61"/>
        <v>低</v>
      </c>
      <c r="O592" s="45">
        <v>43161</v>
      </c>
      <c r="P592" s="16">
        <f t="shared" si="66"/>
        <v>5</v>
      </c>
      <c r="Q592" s="16">
        <f t="shared" si="62"/>
        <v>1</v>
      </c>
      <c r="R592">
        <f t="shared" si="63"/>
        <v>1</v>
      </c>
    </row>
    <row r="593" spans="1:18" x14ac:dyDescent="0.4">
      <c r="A593" s="44" t="str">
        <f t="shared" si="64"/>
        <v>07-0156-2200-5510-2000-0000-0017a2520n6515</v>
      </c>
      <c r="B593" t="s">
        <v>3320</v>
      </c>
      <c r="C593" t="s">
        <v>3321</v>
      </c>
      <c r="E593" t="s">
        <v>1589</v>
      </c>
      <c r="F593" t="s">
        <v>612</v>
      </c>
      <c r="G593" s="13">
        <v>43111</v>
      </c>
      <c r="H593">
        <v>77.760000000000005</v>
      </c>
      <c r="I593" t="s">
        <v>145</v>
      </c>
      <c r="J593" t="s">
        <v>978</v>
      </c>
      <c r="K593" t="s">
        <v>2285</v>
      </c>
      <c r="L593" s="60" t="s">
        <v>150</v>
      </c>
      <c r="M593" s="1" t="str">
        <f t="shared" si="65"/>
        <v>広島市</v>
      </c>
      <c r="N593" s="1" t="str">
        <f t="shared" si="61"/>
        <v>低</v>
      </c>
      <c r="O593" s="45">
        <v>43111</v>
      </c>
      <c r="P593" s="16">
        <f t="shared" si="66"/>
        <v>5</v>
      </c>
      <c r="Q593" s="16">
        <f t="shared" si="62"/>
        <v>1</v>
      </c>
      <c r="R593">
        <f t="shared" si="63"/>
        <v>1</v>
      </c>
    </row>
    <row r="594" spans="1:18" x14ac:dyDescent="0.4">
      <c r="A594" s="44" t="str">
        <f t="shared" si="64"/>
        <v>07-0156-2200-8410-2000-0000-0017a2520n6814</v>
      </c>
      <c r="B594" s="71" t="s">
        <v>3322</v>
      </c>
      <c r="C594" t="s">
        <v>3323</v>
      </c>
      <c r="E594" t="s">
        <v>1590</v>
      </c>
      <c r="F594" t="s">
        <v>613</v>
      </c>
      <c r="G594" s="13">
        <v>43126</v>
      </c>
      <c r="H594">
        <v>77.760000000000005</v>
      </c>
      <c r="I594" t="s">
        <v>145</v>
      </c>
      <c r="J594" t="s">
        <v>978</v>
      </c>
      <c r="K594" t="s">
        <v>2285</v>
      </c>
      <c r="L594" s="60" t="s">
        <v>150</v>
      </c>
      <c r="M594" s="1" t="str">
        <f t="shared" si="65"/>
        <v>広島市</v>
      </c>
      <c r="N594" s="1" t="str">
        <f t="shared" si="61"/>
        <v>低</v>
      </c>
      <c r="O594" s="45">
        <v>43126</v>
      </c>
      <c r="P594" s="16">
        <f t="shared" si="66"/>
        <v>5</v>
      </c>
      <c r="Q594" s="16">
        <f t="shared" si="62"/>
        <v>1</v>
      </c>
      <c r="R594">
        <f t="shared" si="63"/>
        <v>1</v>
      </c>
    </row>
    <row r="595" spans="1:18" x14ac:dyDescent="0.4">
      <c r="A595" s="44" t="str">
        <f t="shared" si="64"/>
        <v>07-0121-0299-9810-2000-0000-0016m2200x1918</v>
      </c>
      <c r="B595" s="71" t="s">
        <v>3324</v>
      </c>
      <c r="C595" t="s">
        <v>3325</v>
      </c>
      <c r="E595" t="s">
        <v>1591</v>
      </c>
      <c r="F595" t="s">
        <v>241</v>
      </c>
      <c r="G595" s="13">
        <v>43125</v>
      </c>
      <c r="H595">
        <v>22.95</v>
      </c>
      <c r="I595" t="s">
        <v>145</v>
      </c>
      <c r="J595" t="s">
        <v>995</v>
      </c>
      <c r="K595" t="s">
        <v>2285</v>
      </c>
      <c r="L595" s="60" t="s">
        <v>150</v>
      </c>
      <c r="M595" s="1" t="str">
        <f t="shared" si="65"/>
        <v>松江市</v>
      </c>
      <c r="N595" s="1" t="str">
        <f t="shared" si="61"/>
        <v>低</v>
      </c>
      <c r="O595" s="45">
        <v>43125</v>
      </c>
      <c r="P595" s="16">
        <f t="shared" si="66"/>
        <v>5</v>
      </c>
      <c r="Q595" s="16">
        <f t="shared" si="62"/>
        <v>1</v>
      </c>
      <c r="R595">
        <f t="shared" si="63"/>
        <v>1</v>
      </c>
    </row>
    <row r="596" spans="1:18" x14ac:dyDescent="0.4">
      <c r="A596" s="44" t="str">
        <f t="shared" si="64"/>
        <v>07-0156-2202-5910-2000-0000-0017a2520q6519</v>
      </c>
      <c r="B596" t="s">
        <v>3326</v>
      </c>
      <c r="C596" t="s">
        <v>3327</v>
      </c>
      <c r="E596" t="s">
        <v>1592</v>
      </c>
      <c r="F596" t="s">
        <v>614</v>
      </c>
      <c r="G596" s="13">
        <v>43271</v>
      </c>
      <c r="H596">
        <v>56.16</v>
      </c>
      <c r="I596" t="s">
        <v>145</v>
      </c>
      <c r="J596" t="s">
        <v>978</v>
      </c>
      <c r="K596" t="s">
        <v>2285</v>
      </c>
      <c r="L596" s="60" t="s">
        <v>150</v>
      </c>
      <c r="M596" s="1" t="str">
        <f t="shared" si="65"/>
        <v>広島市</v>
      </c>
      <c r="N596" s="1" t="str">
        <f t="shared" si="61"/>
        <v>低</v>
      </c>
      <c r="O596" s="45">
        <v>43271</v>
      </c>
      <c r="P596" s="16">
        <f t="shared" si="66"/>
        <v>5</v>
      </c>
      <c r="Q596" s="16">
        <f t="shared" si="62"/>
        <v>1</v>
      </c>
      <c r="R596">
        <f t="shared" si="63"/>
        <v>1</v>
      </c>
    </row>
    <row r="597" spans="1:18" x14ac:dyDescent="0.4">
      <c r="A597" s="44" t="str">
        <f t="shared" si="64"/>
        <v>07-0185-5043-7610-2000-0000-0012e0850r5716</v>
      </c>
      <c r="B597" s="71" t="s">
        <v>3328</v>
      </c>
      <c r="C597" t="s">
        <v>3329</v>
      </c>
      <c r="D597" s="83" t="s">
        <v>4466</v>
      </c>
      <c r="E597" t="s">
        <v>1593</v>
      </c>
      <c r="F597" t="s">
        <v>615</v>
      </c>
      <c r="G597" s="13">
        <v>43292</v>
      </c>
      <c r="H597">
        <v>77.760000000000005</v>
      </c>
      <c r="I597" t="s">
        <v>145</v>
      </c>
      <c r="J597" t="s">
        <v>997</v>
      </c>
      <c r="K597" t="s">
        <v>2285</v>
      </c>
      <c r="L597" s="60" t="s">
        <v>150</v>
      </c>
      <c r="M597" s="1" t="str">
        <f t="shared" si="65"/>
        <v>山口市</v>
      </c>
      <c r="N597" s="1" t="str">
        <f t="shared" si="61"/>
        <v>低</v>
      </c>
      <c r="O597" s="45">
        <v>43292</v>
      </c>
      <c r="P597" s="16">
        <f t="shared" si="66"/>
        <v>5</v>
      </c>
      <c r="Q597" s="16">
        <f t="shared" si="62"/>
        <v>1</v>
      </c>
      <c r="R597">
        <f t="shared" si="63"/>
        <v>1</v>
      </c>
    </row>
    <row r="598" spans="1:18" x14ac:dyDescent="0.4">
      <c r="A598" s="44" t="str">
        <f t="shared" si="64"/>
        <v>07-0156-2203-7210-2000-0000-0017a2520r6712</v>
      </c>
      <c r="B598" t="s">
        <v>3330</v>
      </c>
      <c r="C598" t="s">
        <v>3331</v>
      </c>
      <c r="D598" s="83" t="s">
        <v>4466</v>
      </c>
      <c r="E598" t="s">
        <v>1594</v>
      </c>
      <c r="F598" t="s">
        <v>616</v>
      </c>
      <c r="G598" s="13">
        <v>43097</v>
      </c>
      <c r="H598">
        <v>77.760000000000005</v>
      </c>
      <c r="I598" t="s">
        <v>145</v>
      </c>
      <c r="J598" t="s">
        <v>978</v>
      </c>
      <c r="K598" t="s">
        <v>2285</v>
      </c>
      <c r="L598" s="60" t="s">
        <v>150</v>
      </c>
      <c r="M598" s="1" t="str">
        <f t="shared" si="65"/>
        <v>広島市</v>
      </c>
      <c r="N598" s="1" t="str">
        <f t="shared" si="61"/>
        <v>低</v>
      </c>
      <c r="O598" s="45">
        <v>43097</v>
      </c>
      <c r="P598" s="16">
        <f t="shared" si="66"/>
        <v>5</v>
      </c>
      <c r="Q598" s="16">
        <f t="shared" si="62"/>
        <v>1</v>
      </c>
      <c r="R598">
        <f t="shared" si="63"/>
        <v>1</v>
      </c>
    </row>
    <row r="599" spans="1:18" x14ac:dyDescent="0.4">
      <c r="A599" s="44" t="str">
        <f t="shared" si="64"/>
        <v>07-0167-8114-8910-2000-0000-0018b1680s7819</v>
      </c>
      <c r="B599" t="s">
        <v>3332</v>
      </c>
      <c r="C599" t="s">
        <v>3333</v>
      </c>
      <c r="E599" t="s">
        <v>1595</v>
      </c>
      <c r="F599" t="s">
        <v>617</v>
      </c>
      <c r="G599" s="13">
        <v>43132</v>
      </c>
      <c r="H599">
        <v>20.52</v>
      </c>
      <c r="I599" t="s">
        <v>145</v>
      </c>
      <c r="J599" t="s">
        <v>978</v>
      </c>
      <c r="K599" t="s">
        <v>2285</v>
      </c>
      <c r="L599" s="60" t="s">
        <v>150</v>
      </c>
      <c r="M599" s="1" t="str">
        <f t="shared" si="65"/>
        <v>広島市</v>
      </c>
      <c r="N599" s="1" t="str">
        <f t="shared" si="61"/>
        <v>低</v>
      </c>
      <c r="O599" s="45">
        <v>43132</v>
      </c>
      <c r="P599" s="16">
        <f t="shared" si="66"/>
        <v>5</v>
      </c>
      <c r="Q599" s="16">
        <f t="shared" si="62"/>
        <v>1</v>
      </c>
      <c r="R599">
        <f t="shared" si="63"/>
        <v>1</v>
      </c>
    </row>
    <row r="600" spans="1:18" x14ac:dyDescent="0.4">
      <c r="A600" s="44" t="str">
        <f t="shared" si="64"/>
        <v>07-0156-2206-4420-2000-0000-0012a2520u6414</v>
      </c>
      <c r="B600" s="71" t="s">
        <v>3334</v>
      </c>
      <c r="C600" t="s">
        <v>3335</v>
      </c>
      <c r="E600" t="s">
        <v>1596</v>
      </c>
      <c r="F600" t="s">
        <v>618</v>
      </c>
      <c r="G600" s="13">
        <v>43194</v>
      </c>
      <c r="H600">
        <v>42.12</v>
      </c>
      <c r="I600" t="s">
        <v>145</v>
      </c>
      <c r="J600" t="s">
        <v>978</v>
      </c>
      <c r="K600" t="s">
        <v>2285</v>
      </c>
      <c r="L600" s="60" t="s">
        <v>150</v>
      </c>
      <c r="M600" s="1" t="str">
        <f t="shared" si="65"/>
        <v>広島市</v>
      </c>
      <c r="N600" s="1" t="str">
        <f t="shared" si="61"/>
        <v>低</v>
      </c>
      <c r="O600" s="45">
        <v>43194</v>
      </c>
      <c r="P600" s="16">
        <f t="shared" si="66"/>
        <v>5</v>
      </c>
      <c r="Q600" s="16">
        <f t="shared" si="62"/>
        <v>1</v>
      </c>
      <c r="R600">
        <f t="shared" si="63"/>
        <v>1</v>
      </c>
    </row>
    <row r="601" spans="1:18" x14ac:dyDescent="0.4">
      <c r="A601" s="44" t="str">
        <f t="shared" si="64"/>
        <v>07-0150-6953-2410-2000-0000-0014f9560r0214</v>
      </c>
      <c r="B601" t="s">
        <v>3336</v>
      </c>
      <c r="C601" t="s">
        <v>3337</v>
      </c>
      <c r="D601" s="83" t="s">
        <v>4466</v>
      </c>
      <c r="E601" t="s">
        <v>1597</v>
      </c>
      <c r="F601" t="s">
        <v>619</v>
      </c>
      <c r="G601" s="13">
        <v>43157</v>
      </c>
      <c r="H601">
        <v>71.28</v>
      </c>
      <c r="I601" t="s">
        <v>145</v>
      </c>
      <c r="J601" t="s">
        <v>978</v>
      </c>
      <c r="K601" t="s">
        <v>2285</v>
      </c>
      <c r="L601" s="60" t="s">
        <v>150</v>
      </c>
      <c r="M601" s="1" t="str">
        <f t="shared" si="65"/>
        <v>広島市</v>
      </c>
      <c r="N601" s="1" t="str">
        <f t="shared" si="61"/>
        <v>低</v>
      </c>
      <c r="O601" s="45">
        <v>43157</v>
      </c>
      <c r="P601" s="16">
        <f t="shared" si="66"/>
        <v>5</v>
      </c>
      <c r="Q601" s="16">
        <f t="shared" si="62"/>
        <v>1</v>
      </c>
      <c r="R601">
        <f t="shared" si="63"/>
        <v>1</v>
      </c>
    </row>
    <row r="602" spans="1:18" x14ac:dyDescent="0.4">
      <c r="A602" s="44" t="str">
        <f t="shared" si="64"/>
        <v>07-0171-1352-3210-2000-0000-0014f3710q1312</v>
      </c>
      <c r="B602" t="s">
        <v>3338</v>
      </c>
      <c r="C602" t="s">
        <v>3339</v>
      </c>
      <c r="D602" s="83" t="s">
        <v>4466</v>
      </c>
      <c r="E602" t="s">
        <v>1598</v>
      </c>
      <c r="F602" t="s">
        <v>620</v>
      </c>
      <c r="G602" s="13">
        <v>43270</v>
      </c>
      <c r="H602">
        <v>51.84</v>
      </c>
      <c r="I602" t="s">
        <v>145</v>
      </c>
      <c r="J602" t="s">
        <v>997</v>
      </c>
      <c r="K602" t="s">
        <v>2285</v>
      </c>
      <c r="L602" s="60" t="s">
        <v>150</v>
      </c>
      <c r="M602" s="1" t="str">
        <f t="shared" si="65"/>
        <v>山口市</v>
      </c>
      <c r="N602" s="1" t="str">
        <f t="shared" si="61"/>
        <v>低</v>
      </c>
      <c r="O602" s="45">
        <v>43270</v>
      </c>
      <c r="P602" s="16">
        <f t="shared" si="66"/>
        <v>5</v>
      </c>
      <c r="Q602" s="16">
        <f t="shared" si="62"/>
        <v>1</v>
      </c>
      <c r="R602">
        <f t="shared" si="63"/>
        <v>1</v>
      </c>
    </row>
    <row r="603" spans="1:18" x14ac:dyDescent="0.4">
      <c r="A603" s="44" t="str">
        <f t="shared" si="64"/>
        <v>07-0185-5043-6410-2000-0000-0015e0850r5614</v>
      </c>
      <c r="B603" s="71" t="s">
        <v>3340</v>
      </c>
      <c r="C603" t="s">
        <v>3341</v>
      </c>
      <c r="D603" s="83" t="s">
        <v>4466</v>
      </c>
      <c r="E603" t="s">
        <v>1599</v>
      </c>
      <c r="F603" t="s">
        <v>387</v>
      </c>
      <c r="G603" s="13">
        <v>43252</v>
      </c>
      <c r="H603">
        <v>87.48</v>
      </c>
      <c r="I603" t="s">
        <v>145</v>
      </c>
      <c r="J603" t="s">
        <v>997</v>
      </c>
      <c r="K603" t="s">
        <v>2285</v>
      </c>
      <c r="L603" s="60" t="s">
        <v>150</v>
      </c>
      <c r="M603" s="1" t="str">
        <f t="shared" si="65"/>
        <v>山口市</v>
      </c>
      <c r="N603" s="1" t="str">
        <f t="shared" si="61"/>
        <v>低</v>
      </c>
      <c r="O603" s="45">
        <v>43252</v>
      </c>
      <c r="P603" s="16">
        <f t="shared" si="66"/>
        <v>5</v>
      </c>
      <c r="Q603" s="16">
        <f t="shared" si="62"/>
        <v>1</v>
      </c>
      <c r="R603">
        <f t="shared" si="63"/>
        <v>1</v>
      </c>
    </row>
    <row r="604" spans="1:18" x14ac:dyDescent="0.4">
      <c r="A604" s="44" t="str">
        <f t="shared" si="64"/>
        <v>07-0185-5043-5310-2000-0000-0011e0850r5513</v>
      </c>
      <c r="B604" t="s">
        <v>3342</v>
      </c>
      <c r="C604" t="s">
        <v>3343</v>
      </c>
      <c r="D604" s="83" t="s">
        <v>4466</v>
      </c>
      <c r="E604" t="s">
        <v>1600</v>
      </c>
      <c r="F604" t="s">
        <v>155</v>
      </c>
      <c r="G604" s="13">
        <v>43354</v>
      </c>
      <c r="H604">
        <v>87.48</v>
      </c>
      <c r="I604" t="s">
        <v>145</v>
      </c>
      <c r="J604" t="s">
        <v>997</v>
      </c>
      <c r="K604" t="s">
        <v>2285</v>
      </c>
      <c r="L604" s="60" t="s">
        <v>150</v>
      </c>
      <c r="M604" s="1" t="str">
        <f t="shared" si="65"/>
        <v>山口市</v>
      </c>
      <c r="N604" s="1" t="str">
        <f t="shared" ref="N604:N667" si="67">VLOOKUP(I604,$W$2:$X$6,2,0)</f>
        <v>低</v>
      </c>
      <c r="O604" s="45">
        <v>43354</v>
      </c>
      <c r="P604" s="16">
        <f t="shared" si="66"/>
        <v>4</v>
      </c>
      <c r="Q604" s="16">
        <f t="shared" ref="Q604:Q667" si="68">COUNTIF(C:C,C604)</f>
        <v>1</v>
      </c>
      <c r="R604">
        <f t="shared" ref="R604:R667" si="69">COUNTIF(B:B,B604)</f>
        <v>1</v>
      </c>
    </row>
    <row r="605" spans="1:18" x14ac:dyDescent="0.4">
      <c r="A605" s="44" t="str">
        <f t="shared" si="64"/>
        <v>07-0171-1355-2810-2000-0000-0018f3710t1218</v>
      </c>
      <c r="B605" t="s">
        <v>3344</v>
      </c>
      <c r="C605" t="s">
        <v>3345</v>
      </c>
      <c r="E605" t="s">
        <v>1601</v>
      </c>
      <c r="F605" t="s">
        <v>581</v>
      </c>
      <c r="G605" s="13">
        <v>43202</v>
      </c>
      <c r="H605">
        <v>29.16</v>
      </c>
      <c r="I605" t="s">
        <v>145</v>
      </c>
      <c r="J605" t="s">
        <v>997</v>
      </c>
      <c r="K605" t="s">
        <v>2285</v>
      </c>
      <c r="L605" s="60" t="s">
        <v>150</v>
      </c>
      <c r="M605" s="1" t="str">
        <f t="shared" si="65"/>
        <v>山口市</v>
      </c>
      <c r="N605" s="1" t="str">
        <f t="shared" si="67"/>
        <v>低</v>
      </c>
      <c r="O605" s="45">
        <v>43202</v>
      </c>
      <c r="P605" s="16">
        <f t="shared" si="66"/>
        <v>5</v>
      </c>
      <c r="Q605" s="16">
        <f t="shared" si="68"/>
        <v>1</v>
      </c>
      <c r="R605">
        <f t="shared" si="69"/>
        <v>1</v>
      </c>
    </row>
    <row r="606" spans="1:18" x14ac:dyDescent="0.4">
      <c r="A606" s="44" t="str">
        <f t="shared" si="64"/>
        <v>07-0152-9265-1330-2000-0000-0011g2590t2113</v>
      </c>
      <c r="B606" s="71" t="s">
        <v>3346</v>
      </c>
      <c r="C606" t="s">
        <v>3347</v>
      </c>
      <c r="E606" t="s">
        <v>1602</v>
      </c>
      <c r="F606" t="s">
        <v>621</v>
      </c>
      <c r="G606" s="13">
        <v>43162</v>
      </c>
      <c r="H606">
        <v>24.3</v>
      </c>
      <c r="I606" t="s">
        <v>145</v>
      </c>
      <c r="J606" t="s">
        <v>978</v>
      </c>
      <c r="K606" t="s">
        <v>2285</v>
      </c>
      <c r="L606" s="60" t="s">
        <v>150</v>
      </c>
      <c r="M606" s="1" t="str">
        <f t="shared" si="65"/>
        <v>広島市</v>
      </c>
      <c r="N606" s="1" t="str">
        <f t="shared" si="67"/>
        <v>低</v>
      </c>
      <c r="O606" s="45">
        <v>43162</v>
      </c>
      <c r="P606" s="16">
        <f t="shared" si="66"/>
        <v>5</v>
      </c>
      <c r="Q606" s="16">
        <f t="shared" si="68"/>
        <v>1</v>
      </c>
      <c r="R606">
        <f t="shared" si="69"/>
        <v>1</v>
      </c>
    </row>
    <row r="607" spans="1:18" x14ac:dyDescent="0.4">
      <c r="A607" s="44" t="str">
        <f t="shared" si="64"/>
        <v/>
      </c>
      <c r="B607" s="76"/>
      <c r="C607" s="76"/>
      <c r="E607" t="s">
        <v>1603</v>
      </c>
      <c r="F607" t="s">
        <v>622</v>
      </c>
      <c r="G607" s="13">
        <v>43076</v>
      </c>
      <c r="H607">
        <v>59.4</v>
      </c>
      <c r="I607" t="s">
        <v>145</v>
      </c>
      <c r="J607" t="s">
        <v>999</v>
      </c>
      <c r="K607" s="76"/>
      <c r="L607" s="60" t="s">
        <v>150</v>
      </c>
      <c r="M607" s="1" t="str">
        <f t="shared" si="65"/>
        <v>高知市</v>
      </c>
      <c r="N607" s="1" t="str">
        <f t="shared" si="67"/>
        <v>低</v>
      </c>
      <c r="O607" s="45">
        <v>43076</v>
      </c>
      <c r="P607" s="16">
        <f t="shared" si="66"/>
        <v>5</v>
      </c>
      <c r="Q607" s="16">
        <f t="shared" si="68"/>
        <v>0</v>
      </c>
      <c r="R607">
        <f t="shared" si="69"/>
        <v>0</v>
      </c>
    </row>
    <row r="608" spans="1:18" x14ac:dyDescent="0.4">
      <c r="A608" s="44" t="str">
        <f t="shared" si="64"/>
        <v>07-1267-8181-3610-2000-0000-0018k1681p7326</v>
      </c>
      <c r="B608" t="s">
        <v>3348</v>
      </c>
      <c r="C608" t="s">
        <v>3349</v>
      </c>
      <c r="E608" t="s">
        <v>1604</v>
      </c>
      <c r="F608" t="s">
        <v>623</v>
      </c>
      <c r="G608" s="13">
        <v>43269</v>
      </c>
      <c r="H608">
        <v>158.76</v>
      </c>
      <c r="I608" t="s">
        <v>113</v>
      </c>
      <c r="J608" t="s">
        <v>978</v>
      </c>
      <c r="K608" t="s">
        <v>2285</v>
      </c>
      <c r="L608" s="60" t="s">
        <v>150</v>
      </c>
      <c r="M608" s="1" t="str">
        <f t="shared" si="65"/>
        <v>広島市</v>
      </c>
      <c r="N608" s="1" t="str">
        <f t="shared" si="67"/>
        <v>高</v>
      </c>
      <c r="O608" s="45">
        <v>43269</v>
      </c>
      <c r="P608" s="16">
        <f t="shared" si="66"/>
        <v>5</v>
      </c>
      <c r="Q608" s="16">
        <f t="shared" si="68"/>
        <v>1</v>
      </c>
      <c r="R608">
        <f t="shared" si="69"/>
        <v>1</v>
      </c>
    </row>
    <row r="609" spans="1:18" x14ac:dyDescent="0.4">
      <c r="A609" s="44" t="str">
        <f t="shared" si="64"/>
        <v>07-0134-0451-6110-2000-0000-0014f4300p4611</v>
      </c>
      <c r="B609" s="71" t="s">
        <v>3350</v>
      </c>
      <c r="C609" t="s">
        <v>3351</v>
      </c>
      <c r="E609" t="s">
        <v>1605</v>
      </c>
      <c r="F609" t="s">
        <v>624</v>
      </c>
      <c r="G609" s="13">
        <v>43054</v>
      </c>
      <c r="H609">
        <v>10.8</v>
      </c>
      <c r="I609" t="s">
        <v>145</v>
      </c>
      <c r="J609" t="s">
        <v>993</v>
      </c>
      <c r="K609" t="s">
        <v>2285</v>
      </c>
      <c r="L609" s="60" t="s">
        <v>150</v>
      </c>
      <c r="M609" s="1" t="str">
        <f t="shared" si="65"/>
        <v>岡山市</v>
      </c>
      <c r="N609" s="1" t="str">
        <f t="shared" si="67"/>
        <v>低</v>
      </c>
      <c r="O609" s="45">
        <v>43054</v>
      </c>
      <c r="P609" s="16">
        <f t="shared" si="66"/>
        <v>5</v>
      </c>
      <c r="Q609" s="16">
        <f t="shared" si="68"/>
        <v>1</v>
      </c>
      <c r="R609">
        <f t="shared" si="69"/>
        <v>1</v>
      </c>
    </row>
    <row r="610" spans="1:18" x14ac:dyDescent="0.4">
      <c r="A610" s="44" t="str">
        <f t="shared" si="64"/>
        <v>07-0134-1495-6810-2000-0000-0012m4310t4618</v>
      </c>
      <c r="B610" s="71" t="s">
        <v>3352</v>
      </c>
      <c r="C610" t="s">
        <v>3353</v>
      </c>
      <c r="E610" t="s">
        <v>1606</v>
      </c>
      <c r="F610" t="s">
        <v>624</v>
      </c>
      <c r="G610" s="13">
        <v>43126</v>
      </c>
      <c r="H610">
        <v>14.04</v>
      </c>
      <c r="I610" t="s">
        <v>145</v>
      </c>
      <c r="J610" t="s">
        <v>993</v>
      </c>
      <c r="K610" t="s">
        <v>2285</v>
      </c>
      <c r="L610" s="60" t="s">
        <v>150</v>
      </c>
      <c r="M610" s="1" t="str">
        <f t="shared" si="65"/>
        <v>岡山市</v>
      </c>
      <c r="N610" s="1" t="str">
        <f t="shared" si="67"/>
        <v>低</v>
      </c>
      <c r="O610" s="45">
        <v>43126</v>
      </c>
      <c r="P610" s="16">
        <f t="shared" si="66"/>
        <v>5</v>
      </c>
      <c r="Q610" s="16">
        <f t="shared" si="68"/>
        <v>1</v>
      </c>
      <c r="R610">
        <f t="shared" si="69"/>
        <v>1</v>
      </c>
    </row>
    <row r="611" spans="1:18" x14ac:dyDescent="0.4">
      <c r="A611" s="44" t="str">
        <f t="shared" si="64"/>
        <v>07-0134-1503-3110-2000-0000-0012a5310r4311</v>
      </c>
      <c r="B611" t="s">
        <v>3354</v>
      </c>
      <c r="C611" t="s">
        <v>3355</v>
      </c>
      <c r="E611" t="s">
        <v>1607</v>
      </c>
      <c r="F611" t="s">
        <v>625</v>
      </c>
      <c r="G611" s="13">
        <v>43257</v>
      </c>
      <c r="H611">
        <v>22.68</v>
      </c>
      <c r="I611" t="s">
        <v>145</v>
      </c>
      <c r="J611" t="s">
        <v>993</v>
      </c>
      <c r="K611" t="s">
        <v>2285</v>
      </c>
      <c r="L611" s="60" t="s">
        <v>150</v>
      </c>
      <c r="M611" s="1" t="str">
        <f t="shared" si="65"/>
        <v>岡山市</v>
      </c>
      <c r="N611" s="1" t="str">
        <f t="shared" si="67"/>
        <v>低</v>
      </c>
      <c r="O611" s="45">
        <v>43257</v>
      </c>
      <c r="P611" s="16">
        <f t="shared" si="66"/>
        <v>5</v>
      </c>
      <c r="Q611" s="16">
        <f t="shared" si="68"/>
        <v>1</v>
      </c>
      <c r="R611">
        <f t="shared" si="69"/>
        <v>1</v>
      </c>
    </row>
    <row r="612" spans="1:18" x14ac:dyDescent="0.4">
      <c r="A612" s="44" t="str">
        <f t="shared" si="64"/>
        <v>07-0158-9278-8010-2000-0000-0019</v>
      </c>
      <c r="B612" t="s">
        <v>3356</v>
      </c>
      <c r="C612" s="76"/>
      <c r="E612" t="s">
        <v>1608</v>
      </c>
      <c r="F612" t="s">
        <v>626</v>
      </c>
      <c r="G612" s="13">
        <v>43438</v>
      </c>
      <c r="H612">
        <v>90.72</v>
      </c>
      <c r="I612" t="s">
        <v>145</v>
      </c>
      <c r="J612" t="s">
        <v>978</v>
      </c>
      <c r="K612" t="s">
        <v>2285</v>
      </c>
      <c r="L612" s="60" t="s">
        <v>150</v>
      </c>
      <c r="M612" s="1" t="str">
        <f t="shared" si="65"/>
        <v>広島市</v>
      </c>
      <c r="N612" s="1" t="str">
        <f t="shared" si="67"/>
        <v>低</v>
      </c>
      <c r="O612" s="45">
        <v>43438</v>
      </c>
      <c r="P612" s="16">
        <f t="shared" si="66"/>
        <v>4</v>
      </c>
      <c r="Q612" s="16">
        <f t="shared" si="68"/>
        <v>0</v>
      </c>
      <c r="R612">
        <f t="shared" si="69"/>
        <v>1</v>
      </c>
    </row>
    <row r="613" spans="1:18" x14ac:dyDescent="0.4">
      <c r="A613" s="44" t="str">
        <f t="shared" si="64"/>
        <v>07-0146-0780-2210-2000-0000-0011</v>
      </c>
      <c r="B613" t="s">
        <v>3357</v>
      </c>
      <c r="C613" s="76"/>
      <c r="D613" s="83" t="s">
        <v>4466</v>
      </c>
      <c r="E613" t="s">
        <v>1609</v>
      </c>
      <c r="F613" t="s">
        <v>627</v>
      </c>
      <c r="G613" s="13">
        <v>43126</v>
      </c>
      <c r="H613">
        <v>63.18</v>
      </c>
      <c r="I613" t="s">
        <v>145</v>
      </c>
      <c r="J613" t="s">
        <v>980</v>
      </c>
      <c r="K613" t="s">
        <v>2285</v>
      </c>
      <c r="L613" s="60" t="s">
        <v>150</v>
      </c>
      <c r="M613" s="1" t="str">
        <f t="shared" si="65"/>
        <v>岡山市</v>
      </c>
      <c r="N613" s="1" t="str">
        <f t="shared" si="67"/>
        <v>低</v>
      </c>
      <c r="O613" s="45">
        <v>43126</v>
      </c>
      <c r="P613" s="16">
        <f t="shared" si="66"/>
        <v>5</v>
      </c>
      <c r="Q613" s="16">
        <f t="shared" si="68"/>
        <v>0</v>
      </c>
      <c r="R613">
        <f t="shared" si="69"/>
        <v>1</v>
      </c>
    </row>
    <row r="614" spans="1:18" x14ac:dyDescent="0.4">
      <c r="A614" s="44" t="str">
        <f t="shared" si="64"/>
        <v>07-0130-5076-8010-2000-0000-0013h0350u0810</v>
      </c>
      <c r="B614" t="s">
        <v>3358</v>
      </c>
      <c r="C614" t="s">
        <v>3359</v>
      </c>
      <c r="E614" t="s">
        <v>1610</v>
      </c>
      <c r="F614" t="s">
        <v>628</v>
      </c>
      <c r="G614" s="13">
        <v>43194</v>
      </c>
      <c r="H614">
        <v>87.48</v>
      </c>
      <c r="I614" t="s">
        <v>145</v>
      </c>
      <c r="J614" t="s">
        <v>980</v>
      </c>
      <c r="K614" t="s">
        <v>2285</v>
      </c>
      <c r="L614" s="60" t="s">
        <v>150</v>
      </c>
      <c r="M614" s="1" t="str">
        <f t="shared" si="65"/>
        <v>岡山市</v>
      </c>
      <c r="N614" s="1" t="str">
        <f t="shared" si="67"/>
        <v>低</v>
      </c>
      <c r="O614" s="45">
        <v>43194</v>
      </c>
      <c r="P614" s="16">
        <f t="shared" si="66"/>
        <v>5</v>
      </c>
      <c r="Q614" s="16">
        <f t="shared" si="68"/>
        <v>1</v>
      </c>
      <c r="R614">
        <f t="shared" si="69"/>
        <v>1</v>
      </c>
    </row>
    <row r="615" spans="1:18" x14ac:dyDescent="0.4">
      <c r="A615" s="44" t="str">
        <f t="shared" si="64"/>
        <v>07-0134-1507-8610-2000-0000-0018a5310v4816</v>
      </c>
      <c r="B615" s="71" t="s">
        <v>3360</v>
      </c>
      <c r="C615" t="s">
        <v>3361</v>
      </c>
      <c r="E615" t="s">
        <v>1611</v>
      </c>
      <c r="F615" t="s">
        <v>629</v>
      </c>
      <c r="G615" s="13">
        <v>43161</v>
      </c>
      <c r="H615">
        <v>24.84</v>
      </c>
      <c r="I615" t="s">
        <v>145</v>
      </c>
      <c r="J615" t="s">
        <v>980</v>
      </c>
      <c r="K615" t="s">
        <v>2285</v>
      </c>
      <c r="L615" s="60" t="s">
        <v>150</v>
      </c>
      <c r="M615" s="1" t="str">
        <f t="shared" si="65"/>
        <v>岡山市</v>
      </c>
      <c r="N615" s="1" t="str">
        <f t="shared" si="67"/>
        <v>低</v>
      </c>
      <c r="O615" s="45">
        <v>43161</v>
      </c>
      <c r="P615" s="16">
        <f t="shared" si="66"/>
        <v>5</v>
      </c>
      <c r="Q615" s="16">
        <f t="shared" si="68"/>
        <v>1</v>
      </c>
      <c r="R615">
        <f t="shared" si="69"/>
        <v>1</v>
      </c>
    </row>
    <row r="616" spans="1:18" x14ac:dyDescent="0.4">
      <c r="A616" s="44" t="str">
        <f t="shared" si="64"/>
        <v>07-0146-0785-5210-2000-0000-0019k7400t6512</v>
      </c>
      <c r="B616" t="s">
        <v>3362</v>
      </c>
      <c r="C616" t="s">
        <v>3363</v>
      </c>
      <c r="E616" t="s">
        <v>1612</v>
      </c>
      <c r="F616" t="s">
        <v>285</v>
      </c>
      <c r="G616" s="13">
        <v>43194</v>
      </c>
      <c r="H616">
        <v>15.12</v>
      </c>
      <c r="I616" t="s">
        <v>145</v>
      </c>
      <c r="J616" t="s">
        <v>980</v>
      </c>
      <c r="K616" t="s">
        <v>2285</v>
      </c>
      <c r="L616" s="60" t="s">
        <v>150</v>
      </c>
      <c r="M616" s="1" t="str">
        <f t="shared" si="65"/>
        <v>岡山市</v>
      </c>
      <c r="N616" s="1" t="str">
        <f t="shared" si="67"/>
        <v>低</v>
      </c>
      <c r="O616" s="45">
        <v>43194</v>
      </c>
      <c r="P616" s="16">
        <f t="shared" si="66"/>
        <v>5</v>
      </c>
      <c r="Q616" s="16">
        <f t="shared" si="68"/>
        <v>1</v>
      </c>
      <c r="R616">
        <f t="shared" si="69"/>
        <v>1</v>
      </c>
    </row>
    <row r="617" spans="1:18" x14ac:dyDescent="0.4">
      <c r="A617" s="44" t="str">
        <f t="shared" si="64"/>
        <v>07-0130-5077-0610-2000-0000-0012h0350v0016</v>
      </c>
      <c r="B617" s="71" t="s">
        <v>3364</v>
      </c>
      <c r="C617" t="s">
        <v>3365</v>
      </c>
      <c r="D617" s="83" t="s">
        <v>4466</v>
      </c>
      <c r="E617" t="s">
        <v>1613</v>
      </c>
      <c r="F617" t="s">
        <v>609</v>
      </c>
      <c r="G617" s="13">
        <v>43146</v>
      </c>
      <c r="H617">
        <v>36.72</v>
      </c>
      <c r="I617" t="s">
        <v>145</v>
      </c>
      <c r="J617" t="s">
        <v>980</v>
      </c>
      <c r="K617" t="s">
        <v>2285</v>
      </c>
      <c r="L617" s="60" t="s">
        <v>150</v>
      </c>
      <c r="M617" s="1" t="str">
        <f t="shared" si="65"/>
        <v>岡山市</v>
      </c>
      <c r="N617" s="1" t="str">
        <f t="shared" si="67"/>
        <v>低</v>
      </c>
      <c r="O617" s="45">
        <v>43146</v>
      </c>
      <c r="P617" s="16">
        <f t="shared" si="66"/>
        <v>5</v>
      </c>
      <c r="Q617" s="16">
        <f t="shared" si="68"/>
        <v>1</v>
      </c>
      <c r="R617">
        <f t="shared" si="69"/>
        <v>1</v>
      </c>
    </row>
    <row r="618" spans="1:18" x14ac:dyDescent="0.4">
      <c r="A618" s="44" t="str">
        <f t="shared" si="64"/>
        <v>07-0141-0138-3810-2000-0000-0012d1400w1318</v>
      </c>
      <c r="B618" t="s">
        <v>3366</v>
      </c>
      <c r="C618" t="s">
        <v>3367</v>
      </c>
      <c r="E618" t="s">
        <v>1614</v>
      </c>
      <c r="F618" t="s">
        <v>630</v>
      </c>
      <c r="G618" s="13">
        <v>43250</v>
      </c>
      <c r="H618">
        <v>57.24</v>
      </c>
      <c r="I618" t="s">
        <v>145</v>
      </c>
      <c r="J618" t="s">
        <v>980</v>
      </c>
      <c r="K618" t="s">
        <v>2285</v>
      </c>
      <c r="L618" s="60" t="s">
        <v>150</v>
      </c>
      <c r="M618" s="1" t="str">
        <f t="shared" si="65"/>
        <v>岡山市</v>
      </c>
      <c r="N618" s="1" t="str">
        <f t="shared" si="67"/>
        <v>低</v>
      </c>
      <c r="O618" s="45">
        <v>43250</v>
      </c>
      <c r="P618" s="16">
        <f t="shared" si="66"/>
        <v>5</v>
      </c>
      <c r="Q618" s="16">
        <f t="shared" si="68"/>
        <v>1</v>
      </c>
      <c r="R618">
        <f t="shared" si="69"/>
        <v>1</v>
      </c>
    </row>
    <row r="619" spans="1:18" x14ac:dyDescent="0.4">
      <c r="A619" s="44" t="str">
        <f t="shared" si="64"/>
        <v>07-0130-5077-6510-2000-0000-0015h0350v0615</v>
      </c>
      <c r="B619" t="s">
        <v>3368</v>
      </c>
      <c r="C619" t="s">
        <v>3369</v>
      </c>
      <c r="E619" t="s">
        <v>1615</v>
      </c>
      <c r="F619" t="s">
        <v>631</v>
      </c>
      <c r="G619" s="13">
        <v>43284</v>
      </c>
      <c r="H619">
        <v>63.18</v>
      </c>
      <c r="I619" t="s">
        <v>145</v>
      </c>
      <c r="J619" t="s">
        <v>980</v>
      </c>
      <c r="K619" t="s">
        <v>2285</v>
      </c>
      <c r="L619" s="60" t="s">
        <v>150</v>
      </c>
      <c r="M619" s="1" t="str">
        <f t="shared" si="65"/>
        <v>岡山市</v>
      </c>
      <c r="N619" s="1" t="str">
        <f t="shared" si="67"/>
        <v>低</v>
      </c>
      <c r="O619" s="45">
        <v>43284</v>
      </c>
      <c r="P619" s="16">
        <f t="shared" si="66"/>
        <v>5</v>
      </c>
      <c r="Q619" s="16">
        <f t="shared" si="68"/>
        <v>1</v>
      </c>
      <c r="R619">
        <f t="shared" si="69"/>
        <v>1</v>
      </c>
    </row>
    <row r="620" spans="1:18" x14ac:dyDescent="0.4">
      <c r="A620" s="44" t="str">
        <f t="shared" si="64"/>
        <v>07-0130-5077-2110-2000-0000-0019h0350v0211</v>
      </c>
      <c r="B620" t="s">
        <v>3370</v>
      </c>
      <c r="C620" t="s">
        <v>3371</v>
      </c>
      <c r="D620" s="83" t="s">
        <v>4466</v>
      </c>
      <c r="E620" t="s">
        <v>1616</v>
      </c>
      <c r="F620" t="s">
        <v>632</v>
      </c>
      <c r="G620" s="13">
        <v>43263</v>
      </c>
      <c r="H620">
        <v>60.48</v>
      </c>
      <c r="I620" t="s">
        <v>145</v>
      </c>
      <c r="J620" t="s">
        <v>980</v>
      </c>
      <c r="K620" t="s">
        <v>2285</v>
      </c>
      <c r="L620" s="60" t="s">
        <v>150</v>
      </c>
      <c r="M620" s="1" t="str">
        <f t="shared" si="65"/>
        <v>岡山市</v>
      </c>
      <c r="N620" s="1" t="str">
        <f t="shared" si="67"/>
        <v>低</v>
      </c>
      <c r="O620" s="45">
        <v>43263</v>
      </c>
      <c r="P620" s="16">
        <f t="shared" si="66"/>
        <v>5</v>
      </c>
      <c r="Q620" s="16">
        <f t="shared" si="68"/>
        <v>1</v>
      </c>
      <c r="R620">
        <f t="shared" si="69"/>
        <v>1</v>
      </c>
    </row>
    <row r="621" spans="1:18" x14ac:dyDescent="0.4">
      <c r="A621" s="44" t="str">
        <f t="shared" si="64"/>
        <v>07-0146-0761-7010-2000-0000-0015g7400p6710</v>
      </c>
      <c r="B621" t="s">
        <v>3372</v>
      </c>
      <c r="C621" t="s">
        <v>3373</v>
      </c>
      <c r="E621" t="s">
        <v>1617</v>
      </c>
      <c r="F621" t="s">
        <v>633</v>
      </c>
      <c r="G621" s="13">
        <v>43323</v>
      </c>
      <c r="H621">
        <v>68.040000000000006</v>
      </c>
      <c r="I621" t="s">
        <v>145</v>
      </c>
      <c r="J621" t="s">
        <v>980</v>
      </c>
      <c r="K621" t="s">
        <v>2285</v>
      </c>
      <c r="L621" s="60" t="s">
        <v>150</v>
      </c>
      <c r="M621" s="1" t="str">
        <f t="shared" si="65"/>
        <v>岡山市</v>
      </c>
      <c r="N621" s="1" t="str">
        <f t="shared" si="67"/>
        <v>低</v>
      </c>
      <c r="O621" s="45">
        <v>43323</v>
      </c>
      <c r="P621" s="16">
        <f t="shared" si="66"/>
        <v>5</v>
      </c>
      <c r="Q621" s="16">
        <f t="shared" si="68"/>
        <v>1</v>
      </c>
      <c r="R621">
        <f t="shared" si="69"/>
        <v>1</v>
      </c>
    </row>
    <row r="622" spans="1:18" x14ac:dyDescent="0.4">
      <c r="A622" s="44" t="str">
        <f t="shared" si="64"/>
        <v>07-0130-5076-5510-2000-0000-0015h0350u0515</v>
      </c>
      <c r="B622" t="s">
        <v>3374</v>
      </c>
      <c r="C622" t="s">
        <v>3375</v>
      </c>
      <c r="E622" t="s">
        <v>1618</v>
      </c>
      <c r="F622" t="s">
        <v>634</v>
      </c>
      <c r="G622" s="13">
        <v>43249</v>
      </c>
      <c r="H622">
        <v>87.48</v>
      </c>
      <c r="I622" t="s">
        <v>145</v>
      </c>
      <c r="J622" t="s">
        <v>980</v>
      </c>
      <c r="K622" t="s">
        <v>2285</v>
      </c>
      <c r="L622" s="60" t="s">
        <v>150</v>
      </c>
      <c r="M622" s="1" t="str">
        <f t="shared" si="65"/>
        <v>岡山市</v>
      </c>
      <c r="N622" s="1" t="str">
        <f t="shared" si="67"/>
        <v>低</v>
      </c>
      <c r="O622" s="45">
        <v>43249</v>
      </c>
      <c r="P622" s="16">
        <f t="shared" si="66"/>
        <v>5</v>
      </c>
      <c r="Q622" s="16">
        <f t="shared" si="68"/>
        <v>1</v>
      </c>
      <c r="R622">
        <f t="shared" si="69"/>
        <v>1</v>
      </c>
    </row>
    <row r="623" spans="1:18" x14ac:dyDescent="0.4">
      <c r="A623" s="44" t="str">
        <f t="shared" si="64"/>
        <v>07-0121-0308-1410-2000-0000-0019a3200w1114</v>
      </c>
      <c r="B623" t="s">
        <v>3376</v>
      </c>
      <c r="C623" t="s">
        <v>3377</v>
      </c>
      <c r="E623" t="s">
        <v>1619</v>
      </c>
      <c r="F623" t="s">
        <v>635</v>
      </c>
      <c r="G623" s="13">
        <v>43166</v>
      </c>
      <c r="H623">
        <v>26.73</v>
      </c>
      <c r="I623" t="s">
        <v>145</v>
      </c>
      <c r="J623" t="s">
        <v>995</v>
      </c>
      <c r="K623" t="s">
        <v>2285</v>
      </c>
      <c r="L623" s="60" t="s">
        <v>150</v>
      </c>
      <c r="M623" s="1" t="str">
        <f t="shared" si="65"/>
        <v>松江市</v>
      </c>
      <c r="N623" s="1" t="str">
        <f t="shared" si="67"/>
        <v>低</v>
      </c>
      <c r="O623" s="45">
        <v>43166</v>
      </c>
      <c r="P623" s="16">
        <f t="shared" si="66"/>
        <v>5</v>
      </c>
      <c r="Q623" s="16">
        <f t="shared" si="68"/>
        <v>1</v>
      </c>
      <c r="R623">
        <f t="shared" si="69"/>
        <v>1</v>
      </c>
    </row>
    <row r="624" spans="1:18" x14ac:dyDescent="0.4">
      <c r="A624" s="44" t="str">
        <f t="shared" si="64"/>
        <v>07-0167-8106-5010-2000-0000-0019a1680u7510</v>
      </c>
      <c r="B624" s="71" t="s">
        <v>3378</v>
      </c>
      <c r="C624" t="s">
        <v>3379</v>
      </c>
      <c r="E624" t="s">
        <v>1620</v>
      </c>
      <c r="F624" t="s">
        <v>491</v>
      </c>
      <c r="G624" s="13">
        <v>43214</v>
      </c>
      <c r="H624">
        <v>60.48</v>
      </c>
      <c r="I624" t="s">
        <v>145</v>
      </c>
      <c r="J624" t="s">
        <v>978</v>
      </c>
      <c r="K624" t="s">
        <v>2285</v>
      </c>
      <c r="L624" s="60" t="s">
        <v>150</v>
      </c>
      <c r="M624" s="1" t="str">
        <f t="shared" si="65"/>
        <v>広島市</v>
      </c>
      <c r="N624" s="1" t="str">
        <f t="shared" si="67"/>
        <v>低</v>
      </c>
      <c r="O624" s="45">
        <v>43214</v>
      </c>
      <c r="P624" s="16">
        <f t="shared" si="66"/>
        <v>5</v>
      </c>
      <c r="Q624" s="16">
        <f t="shared" si="68"/>
        <v>1</v>
      </c>
      <c r="R624">
        <f t="shared" si="69"/>
        <v>1</v>
      </c>
    </row>
    <row r="625" spans="1:18" x14ac:dyDescent="0.4">
      <c r="A625" s="44" t="str">
        <f t="shared" si="64"/>
        <v>07-0158-9280-1010-2000-0000-0017k2590n8110</v>
      </c>
      <c r="B625" s="71" t="s">
        <v>3380</v>
      </c>
      <c r="C625" t="s">
        <v>3381</v>
      </c>
      <c r="E625" t="s">
        <v>1621</v>
      </c>
      <c r="F625" t="s">
        <v>636</v>
      </c>
      <c r="G625" s="13">
        <v>43262</v>
      </c>
      <c r="H625">
        <v>87.48</v>
      </c>
      <c r="I625" t="s">
        <v>145</v>
      </c>
      <c r="J625" t="s">
        <v>978</v>
      </c>
      <c r="K625" t="s">
        <v>2285</v>
      </c>
      <c r="L625" s="60" t="s">
        <v>150</v>
      </c>
      <c r="M625" s="1" t="str">
        <f t="shared" si="65"/>
        <v>広島市</v>
      </c>
      <c r="N625" s="1" t="str">
        <f t="shared" si="67"/>
        <v>低</v>
      </c>
      <c r="O625" s="45">
        <v>43262</v>
      </c>
      <c r="P625" s="16">
        <f t="shared" si="66"/>
        <v>5</v>
      </c>
      <c r="Q625" s="16">
        <f t="shared" si="68"/>
        <v>1</v>
      </c>
      <c r="R625">
        <f t="shared" si="69"/>
        <v>1</v>
      </c>
    </row>
    <row r="626" spans="1:18" x14ac:dyDescent="0.4">
      <c r="A626" s="44" t="str">
        <f t="shared" si="64"/>
        <v>07-0167-8133-1510-2000-0000-0014d1680r7115</v>
      </c>
      <c r="B626" s="71" t="s">
        <v>3382</v>
      </c>
      <c r="C626" t="s">
        <v>3383</v>
      </c>
      <c r="E626" t="s">
        <v>1622</v>
      </c>
      <c r="F626" t="s">
        <v>637</v>
      </c>
      <c r="G626" s="13">
        <v>43229</v>
      </c>
      <c r="H626">
        <v>44.55</v>
      </c>
      <c r="I626" t="s">
        <v>145</v>
      </c>
      <c r="J626" t="s">
        <v>978</v>
      </c>
      <c r="K626" t="s">
        <v>2285</v>
      </c>
      <c r="L626" s="60" t="s">
        <v>150</v>
      </c>
      <c r="M626" s="1" t="str">
        <f t="shared" si="65"/>
        <v>広島市</v>
      </c>
      <c r="N626" s="1" t="str">
        <f t="shared" si="67"/>
        <v>低</v>
      </c>
      <c r="O626" s="45">
        <v>43229</v>
      </c>
      <c r="P626" s="16">
        <f t="shared" si="66"/>
        <v>5</v>
      </c>
      <c r="Q626" s="16">
        <f t="shared" si="68"/>
        <v>1</v>
      </c>
      <c r="R626">
        <f t="shared" si="69"/>
        <v>1</v>
      </c>
    </row>
    <row r="627" spans="1:18" x14ac:dyDescent="0.4">
      <c r="A627" s="44" t="str">
        <f t="shared" si="64"/>
        <v>07-0158-9280-7610-2000-0000-0011k2590n8716</v>
      </c>
      <c r="B627" t="s">
        <v>3384</v>
      </c>
      <c r="C627" t="s">
        <v>3385</v>
      </c>
      <c r="D627" s="83" t="s">
        <v>4466</v>
      </c>
      <c r="E627" t="s">
        <v>1623</v>
      </c>
      <c r="F627" t="s">
        <v>385</v>
      </c>
      <c r="G627" s="13">
        <v>43180</v>
      </c>
      <c r="H627">
        <v>51.84</v>
      </c>
      <c r="I627" t="s">
        <v>145</v>
      </c>
      <c r="J627" t="s">
        <v>978</v>
      </c>
      <c r="K627" t="s">
        <v>2285</v>
      </c>
      <c r="L627" s="60" t="s">
        <v>150</v>
      </c>
      <c r="M627" s="1" t="str">
        <f t="shared" si="65"/>
        <v>広島市</v>
      </c>
      <c r="N627" s="1" t="str">
        <f t="shared" si="67"/>
        <v>低</v>
      </c>
      <c r="O627" s="45">
        <v>43180</v>
      </c>
      <c r="P627" s="16">
        <f t="shared" si="66"/>
        <v>5</v>
      </c>
      <c r="Q627" s="16">
        <f t="shared" si="68"/>
        <v>1</v>
      </c>
      <c r="R627">
        <f t="shared" si="69"/>
        <v>1</v>
      </c>
    </row>
    <row r="628" spans="1:18" x14ac:dyDescent="0.4">
      <c r="A628" s="44" t="str">
        <f t="shared" si="64"/>
        <v>07-0167-8126-6910-2000-0000-0011c1680u7619</v>
      </c>
      <c r="B628" t="s">
        <v>3386</v>
      </c>
      <c r="C628" t="s">
        <v>3387</v>
      </c>
      <c r="E628" t="s">
        <v>1624</v>
      </c>
      <c r="F628" t="s">
        <v>573</v>
      </c>
      <c r="G628" s="13">
        <v>43286</v>
      </c>
      <c r="H628">
        <v>74.52</v>
      </c>
      <c r="I628" t="s">
        <v>145</v>
      </c>
      <c r="J628" t="s">
        <v>978</v>
      </c>
      <c r="K628" t="s">
        <v>2285</v>
      </c>
      <c r="L628" s="60" t="s">
        <v>150</v>
      </c>
      <c r="M628" s="1" t="str">
        <f t="shared" si="65"/>
        <v>広島市</v>
      </c>
      <c r="N628" s="1" t="str">
        <f t="shared" si="67"/>
        <v>低</v>
      </c>
      <c r="O628" s="45">
        <v>43286</v>
      </c>
      <c r="P628" s="16">
        <f t="shared" si="66"/>
        <v>5</v>
      </c>
      <c r="Q628" s="16">
        <f t="shared" si="68"/>
        <v>1</v>
      </c>
      <c r="R628">
        <f t="shared" si="69"/>
        <v>1</v>
      </c>
    </row>
    <row r="629" spans="1:18" x14ac:dyDescent="0.4">
      <c r="A629" s="44" t="str">
        <f t="shared" si="64"/>
        <v>07-0167-8126-7110-2000-0000-0018c1680u7711</v>
      </c>
      <c r="B629" t="s">
        <v>3388</v>
      </c>
      <c r="C629" t="s">
        <v>3389</v>
      </c>
      <c r="E629" t="s">
        <v>1625</v>
      </c>
      <c r="F629" t="s">
        <v>573</v>
      </c>
      <c r="G629" s="13">
        <v>43256</v>
      </c>
      <c r="H629">
        <v>45.36</v>
      </c>
      <c r="I629" t="s">
        <v>145</v>
      </c>
      <c r="J629" t="s">
        <v>978</v>
      </c>
      <c r="K629" t="s">
        <v>2285</v>
      </c>
      <c r="L629" s="60" t="s">
        <v>150</v>
      </c>
      <c r="M629" s="1" t="str">
        <f t="shared" si="65"/>
        <v>広島市</v>
      </c>
      <c r="N629" s="1" t="str">
        <f t="shared" si="67"/>
        <v>低</v>
      </c>
      <c r="O629" s="45">
        <v>43256</v>
      </c>
      <c r="P629" s="16">
        <f t="shared" si="66"/>
        <v>5</v>
      </c>
      <c r="Q629" s="16">
        <f t="shared" si="68"/>
        <v>1</v>
      </c>
      <c r="R629">
        <f t="shared" si="69"/>
        <v>1</v>
      </c>
    </row>
    <row r="630" spans="1:18" x14ac:dyDescent="0.4">
      <c r="A630" s="44" t="str">
        <f t="shared" si="64"/>
        <v>07-0127-4978-6110-2000-0000-0012h9240w7611</v>
      </c>
      <c r="B630" t="s">
        <v>3390</v>
      </c>
      <c r="C630" t="s">
        <v>3391</v>
      </c>
      <c r="E630" t="s">
        <v>1626</v>
      </c>
      <c r="F630" t="s">
        <v>638</v>
      </c>
      <c r="G630" s="13">
        <v>43199</v>
      </c>
      <c r="H630">
        <v>52.92</v>
      </c>
      <c r="I630" t="s">
        <v>145</v>
      </c>
      <c r="J630" t="s">
        <v>995</v>
      </c>
      <c r="K630" t="s">
        <v>2285</v>
      </c>
      <c r="L630" s="60" t="s">
        <v>150</v>
      </c>
      <c r="M630" s="1" t="str">
        <f t="shared" si="65"/>
        <v>松江市</v>
      </c>
      <c r="N630" s="1" t="str">
        <f t="shared" si="67"/>
        <v>低</v>
      </c>
      <c r="O630" s="45">
        <v>43199</v>
      </c>
      <c r="P630" s="16">
        <f t="shared" si="66"/>
        <v>5</v>
      </c>
      <c r="Q630" s="16">
        <f t="shared" si="68"/>
        <v>1</v>
      </c>
      <c r="R630">
        <f t="shared" si="69"/>
        <v>1</v>
      </c>
    </row>
    <row r="631" spans="1:18" x14ac:dyDescent="0.4">
      <c r="A631" s="44" t="str">
        <f t="shared" si="64"/>
        <v>07-0167-8133-5910-2000-0000-0010d1680r7519</v>
      </c>
      <c r="B631" t="s">
        <v>3392</v>
      </c>
      <c r="C631" t="s">
        <v>3393</v>
      </c>
      <c r="E631" t="s">
        <v>1627</v>
      </c>
      <c r="F631" t="s">
        <v>639</v>
      </c>
      <c r="G631" s="13">
        <v>43258</v>
      </c>
      <c r="H631">
        <v>87.48</v>
      </c>
      <c r="I631" t="s">
        <v>145</v>
      </c>
      <c r="J631" t="s">
        <v>978</v>
      </c>
      <c r="K631" t="s">
        <v>2285</v>
      </c>
      <c r="L631" s="60" t="s">
        <v>150</v>
      </c>
      <c r="M631" s="1" t="str">
        <f t="shared" si="65"/>
        <v>広島市</v>
      </c>
      <c r="N631" s="1" t="str">
        <f t="shared" si="67"/>
        <v>低</v>
      </c>
      <c r="O631" s="45">
        <v>43258</v>
      </c>
      <c r="P631" s="16">
        <f t="shared" si="66"/>
        <v>5</v>
      </c>
      <c r="Q631" s="16">
        <f t="shared" si="68"/>
        <v>1</v>
      </c>
      <c r="R631">
        <f t="shared" si="69"/>
        <v>1</v>
      </c>
    </row>
    <row r="632" spans="1:18" x14ac:dyDescent="0.4">
      <c r="A632" s="44" t="str">
        <f t="shared" si="64"/>
        <v>07-0178-8690-9810-2000-0000-0011m6780n8918</v>
      </c>
      <c r="B632" t="s">
        <v>3394</v>
      </c>
      <c r="C632" t="s">
        <v>3395</v>
      </c>
      <c r="E632" t="s">
        <v>1628</v>
      </c>
      <c r="F632" t="s">
        <v>640</v>
      </c>
      <c r="G632" s="13">
        <v>43160</v>
      </c>
      <c r="H632">
        <v>51.84</v>
      </c>
      <c r="I632" t="s">
        <v>145</v>
      </c>
      <c r="J632" t="s">
        <v>997</v>
      </c>
      <c r="K632" t="s">
        <v>2285</v>
      </c>
      <c r="L632" s="60" t="s">
        <v>150</v>
      </c>
      <c r="M632" s="1" t="str">
        <f t="shared" si="65"/>
        <v>山口市</v>
      </c>
      <c r="N632" s="1" t="str">
        <f t="shared" si="67"/>
        <v>低</v>
      </c>
      <c r="O632" s="45">
        <v>43160</v>
      </c>
      <c r="P632" s="16">
        <f t="shared" si="66"/>
        <v>5</v>
      </c>
      <c r="Q632" s="16">
        <f t="shared" si="68"/>
        <v>1</v>
      </c>
      <c r="R632">
        <f t="shared" si="69"/>
        <v>1</v>
      </c>
    </row>
    <row r="633" spans="1:18" x14ac:dyDescent="0.4">
      <c r="A633" s="44" t="str">
        <f t="shared" si="64"/>
        <v>07-0178-8694-4310-2000-0000-0017m6780s8413</v>
      </c>
      <c r="B633" s="71" t="s">
        <v>3396</v>
      </c>
      <c r="C633" t="s">
        <v>3397</v>
      </c>
      <c r="D633" s="83" t="s">
        <v>4466</v>
      </c>
      <c r="E633" t="s">
        <v>1629</v>
      </c>
      <c r="F633" t="s">
        <v>641</v>
      </c>
      <c r="G633" s="13">
        <v>43280</v>
      </c>
      <c r="H633">
        <v>60.48</v>
      </c>
      <c r="I633" t="s">
        <v>145</v>
      </c>
      <c r="J633" t="s">
        <v>997</v>
      </c>
      <c r="K633" t="s">
        <v>2285</v>
      </c>
      <c r="L633" s="60" t="s">
        <v>150</v>
      </c>
      <c r="M633" s="1" t="str">
        <f t="shared" si="65"/>
        <v>山口市</v>
      </c>
      <c r="N633" s="1" t="str">
        <f t="shared" si="67"/>
        <v>低</v>
      </c>
      <c r="O633" s="45">
        <v>43280</v>
      </c>
      <c r="P633" s="16">
        <f t="shared" si="66"/>
        <v>5</v>
      </c>
      <c r="Q633" s="16">
        <f t="shared" si="68"/>
        <v>1</v>
      </c>
      <c r="R633">
        <f t="shared" si="69"/>
        <v>1</v>
      </c>
    </row>
    <row r="634" spans="1:18" x14ac:dyDescent="0.4">
      <c r="A634" s="44" t="str">
        <f t="shared" si="64"/>
        <v>07-0185-5046-1510-2000-0000-0010e0850u5115</v>
      </c>
      <c r="B634" t="s">
        <v>3398</v>
      </c>
      <c r="C634" t="s">
        <v>3399</v>
      </c>
      <c r="E634" t="s">
        <v>1630</v>
      </c>
      <c r="F634" t="s">
        <v>308</v>
      </c>
      <c r="G634" s="13">
        <v>43264</v>
      </c>
      <c r="H634">
        <v>30.24</v>
      </c>
      <c r="I634" t="s">
        <v>145</v>
      </c>
      <c r="J634" t="s">
        <v>997</v>
      </c>
      <c r="K634" t="s">
        <v>2285</v>
      </c>
      <c r="L634" s="60" t="s">
        <v>150</v>
      </c>
      <c r="M634" s="1" t="str">
        <f t="shared" si="65"/>
        <v>山口市</v>
      </c>
      <c r="N634" s="1" t="str">
        <f t="shared" si="67"/>
        <v>低</v>
      </c>
      <c r="O634" s="45">
        <v>43264</v>
      </c>
      <c r="P634" s="16">
        <f t="shared" si="66"/>
        <v>5</v>
      </c>
      <c r="Q634" s="16">
        <f t="shared" si="68"/>
        <v>1</v>
      </c>
      <c r="R634">
        <f t="shared" si="69"/>
        <v>1</v>
      </c>
    </row>
    <row r="635" spans="1:18" x14ac:dyDescent="0.4">
      <c r="A635" s="44" t="str">
        <f t="shared" si="64"/>
        <v>07-0171-1366-3510-2000-0000-0016g3710u1315</v>
      </c>
      <c r="B635" t="s">
        <v>3400</v>
      </c>
      <c r="C635" t="s">
        <v>3401</v>
      </c>
      <c r="D635" s="83" t="s">
        <v>4466</v>
      </c>
      <c r="E635" t="s">
        <v>1631</v>
      </c>
      <c r="F635" t="s">
        <v>642</v>
      </c>
      <c r="G635" s="13">
        <v>43976</v>
      </c>
      <c r="H635">
        <v>52.92</v>
      </c>
      <c r="I635" t="s">
        <v>145</v>
      </c>
      <c r="J635" t="s">
        <v>997</v>
      </c>
      <c r="K635" t="s">
        <v>2285</v>
      </c>
      <c r="L635" s="60" t="s">
        <v>150</v>
      </c>
      <c r="M635" s="1" t="str">
        <f t="shared" si="65"/>
        <v>山口市</v>
      </c>
      <c r="N635" s="1" t="str">
        <f t="shared" si="67"/>
        <v>低</v>
      </c>
      <c r="O635" s="45">
        <v>43976</v>
      </c>
      <c r="P635" s="16">
        <f t="shared" si="66"/>
        <v>3</v>
      </c>
      <c r="Q635" s="16">
        <f t="shared" si="68"/>
        <v>1</v>
      </c>
      <c r="R635">
        <f t="shared" si="69"/>
        <v>1</v>
      </c>
    </row>
    <row r="636" spans="1:18" x14ac:dyDescent="0.4">
      <c r="A636" s="44" t="str">
        <f t="shared" si="64"/>
        <v>07-0171-1366-3710-2000-0000-0012g3710u1317</v>
      </c>
      <c r="B636" t="s">
        <v>3402</v>
      </c>
      <c r="C636" t="s">
        <v>3403</v>
      </c>
      <c r="D636" s="83" t="s">
        <v>4466</v>
      </c>
      <c r="E636" t="s">
        <v>1632</v>
      </c>
      <c r="F636" t="s">
        <v>642</v>
      </c>
      <c r="G636" s="13">
        <v>43976</v>
      </c>
      <c r="H636">
        <v>25.38</v>
      </c>
      <c r="I636" t="s">
        <v>145</v>
      </c>
      <c r="J636" t="s">
        <v>997</v>
      </c>
      <c r="K636" t="s">
        <v>2285</v>
      </c>
      <c r="L636" s="60" t="s">
        <v>150</v>
      </c>
      <c r="M636" s="1" t="str">
        <f t="shared" si="65"/>
        <v>山口市</v>
      </c>
      <c r="N636" s="1" t="str">
        <f t="shared" si="67"/>
        <v>低</v>
      </c>
      <c r="O636" s="45">
        <v>43976</v>
      </c>
      <c r="P636" s="16">
        <f t="shared" si="66"/>
        <v>3</v>
      </c>
      <c r="Q636" s="16">
        <f t="shared" si="68"/>
        <v>1</v>
      </c>
      <c r="R636">
        <f t="shared" si="69"/>
        <v>1</v>
      </c>
    </row>
    <row r="637" spans="1:18" x14ac:dyDescent="0.4">
      <c r="A637" s="44" t="str">
        <f t="shared" si="64"/>
        <v>07-0171-1366-3810-2000-0000-0015g3710u1318</v>
      </c>
      <c r="B637" t="s">
        <v>3404</v>
      </c>
      <c r="C637" t="s">
        <v>3405</v>
      </c>
      <c r="D637" s="83" t="s">
        <v>4466</v>
      </c>
      <c r="E637" t="s">
        <v>1633</v>
      </c>
      <c r="F637" t="s">
        <v>642</v>
      </c>
      <c r="G637" s="13">
        <v>43976</v>
      </c>
      <c r="H637">
        <v>41.58</v>
      </c>
      <c r="I637" t="s">
        <v>145</v>
      </c>
      <c r="J637" t="s">
        <v>997</v>
      </c>
      <c r="K637" t="s">
        <v>2285</v>
      </c>
      <c r="L637" s="60" t="s">
        <v>150</v>
      </c>
      <c r="M637" s="1" t="str">
        <f t="shared" si="65"/>
        <v>山口市</v>
      </c>
      <c r="N637" s="1" t="str">
        <f t="shared" si="67"/>
        <v>低</v>
      </c>
      <c r="O637" s="45">
        <v>43976</v>
      </c>
      <c r="P637" s="16">
        <f t="shared" si="66"/>
        <v>3</v>
      </c>
      <c r="Q637" s="16">
        <f t="shared" si="68"/>
        <v>1</v>
      </c>
      <c r="R637">
        <f t="shared" si="69"/>
        <v>1</v>
      </c>
    </row>
    <row r="638" spans="1:18" x14ac:dyDescent="0.4">
      <c r="A638" s="44" t="str">
        <f t="shared" si="64"/>
        <v>07-0171-1366-4010-2000-0000-0012g3710u1410</v>
      </c>
      <c r="B638" t="s">
        <v>3406</v>
      </c>
      <c r="C638" t="s">
        <v>3407</v>
      </c>
      <c r="D638" s="83" t="s">
        <v>4466</v>
      </c>
      <c r="E638" t="s">
        <v>1634</v>
      </c>
      <c r="F638" t="s">
        <v>642</v>
      </c>
      <c r="G638" s="13">
        <v>43976</v>
      </c>
      <c r="H638">
        <v>17.28</v>
      </c>
      <c r="I638" t="s">
        <v>145</v>
      </c>
      <c r="J638" t="s">
        <v>997</v>
      </c>
      <c r="K638" t="s">
        <v>2285</v>
      </c>
      <c r="L638" s="60" t="s">
        <v>150</v>
      </c>
      <c r="M638" s="1" t="str">
        <f t="shared" si="65"/>
        <v>山口市</v>
      </c>
      <c r="N638" s="1" t="str">
        <f t="shared" si="67"/>
        <v>低</v>
      </c>
      <c r="O638" s="45">
        <v>43976</v>
      </c>
      <c r="P638" s="16">
        <f t="shared" si="66"/>
        <v>3</v>
      </c>
      <c r="Q638" s="16">
        <f t="shared" si="68"/>
        <v>1</v>
      </c>
      <c r="R638">
        <f t="shared" si="69"/>
        <v>1</v>
      </c>
    </row>
    <row r="639" spans="1:18" x14ac:dyDescent="0.4">
      <c r="A639" s="44" t="str">
        <f t="shared" si="64"/>
        <v>07-0171-1369-0210-2000-0000-0011g3710x1012</v>
      </c>
      <c r="B639" s="71" t="s">
        <v>3408</v>
      </c>
      <c r="C639" t="s">
        <v>3409</v>
      </c>
      <c r="E639" t="s">
        <v>1635</v>
      </c>
      <c r="F639" t="s">
        <v>643</v>
      </c>
      <c r="G639" s="13">
        <v>43171</v>
      </c>
      <c r="H639">
        <v>52.92</v>
      </c>
      <c r="I639" t="s">
        <v>145</v>
      </c>
      <c r="J639" t="s">
        <v>997</v>
      </c>
      <c r="K639" t="s">
        <v>2285</v>
      </c>
      <c r="L639" s="60" t="s">
        <v>150</v>
      </c>
      <c r="M639" s="1" t="str">
        <f t="shared" si="65"/>
        <v>山口市</v>
      </c>
      <c r="N639" s="1" t="str">
        <f t="shared" si="67"/>
        <v>低</v>
      </c>
      <c r="O639" s="45">
        <v>43171</v>
      </c>
      <c r="P639" s="16">
        <f t="shared" si="66"/>
        <v>5</v>
      </c>
      <c r="Q639" s="16">
        <f t="shared" si="68"/>
        <v>1</v>
      </c>
      <c r="R639">
        <f t="shared" si="69"/>
        <v>1</v>
      </c>
    </row>
    <row r="640" spans="1:18" x14ac:dyDescent="0.4">
      <c r="A640" s="44" t="str">
        <f t="shared" si="64"/>
        <v>07-0167-8122-6210-2000-0000-0014c1680q7612</v>
      </c>
      <c r="B640" t="s">
        <v>3410</v>
      </c>
      <c r="C640" t="s">
        <v>3411</v>
      </c>
      <c r="D640" s="83" t="s">
        <v>4466</v>
      </c>
      <c r="E640" t="s">
        <v>1636</v>
      </c>
      <c r="F640" t="s">
        <v>644</v>
      </c>
      <c r="G640" s="13">
        <v>43294</v>
      </c>
      <c r="H640">
        <v>58.32</v>
      </c>
      <c r="I640" t="s">
        <v>145</v>
      </c>
      <c r="J640" t="s">
        <v>978</v>
      </c>
      <c r="K640" t="s">
        <v>2285</v>
      </c>
      <c r="L640" s="60" t="s">
        <v>150</v>
      </c>
      <c r="M640" s="1" t="str">
        <f t="shared" si="65"/>
        <v>広島市</v>
      </c>
      <c r="N640" s="1" t="str">
        <f t="shared" si="67"/>
        <v>低</v>
      </c>
      <c r="O640" s="45">
        <v>43294</v>
      </c>
      <c r="P640" s="16">
        <f t="shared" si="66"/>
        <v>5</v>
      </c>
      <c r="Q640" s="16">
        <f t="shared" si="68"/>
        <v>1</v>
      </c>
      <c r="R640">
        <f t="shared" si="69"/>
        <v>1</v>
      </c>
    </row>
    <row r="641" spans="1:18" x14ac:dyDescent="0.4">
      <c r="A641" s="44" t="str">
        <f t="shared" si="64"/>
        <v/>
      </c>
      <c r="B641" s="76"/>
      <c r="C641" s="76"/>
      <c r="E641" t="s">
        <v>1637</v>
      </c>
      <c r="F641" t="s">
        <v>645</v>
      </c>
      <c r="G641" s="13">
        <v>43217</v>
      </c>
      <c r="H641">
        <v>12.15</v>
      </c>
      <c r="I641" t="s">
        <v>145</v>
      </c>
      <c r="J641" t="s">
        <v>998</v>
      </c>
      <c r="K641" s="76"/>
      <c r="L641" s="60" t="s">
        <v>150</v>
      </c>
      <c r="M641" s="1" t="str">
        <f t="shared" si="65"/>
        <v>松山市</v>
      </c>
      <c r="N641" s="1" t="str">
        <f t="shared" si="67"/>
        <v>低</v>
      </c>
      <c r="O641" s="45">
        <v>43217</v>
      </c>
      <c r="P641" s="16">
        <f t="shared" si="66"/>
        <v>5</v>
      </c>
      <c r="Q641" s="16">
        <f t="shared" si="68"/>
        <v>0</v>
      </c>
      <c r="R641">
        <f t="shared" si="69"/>
        <v>0</v>
      </c>
    </row>
    <row r="642" spans="1:18" x14ac:dyDescent="0.4">
      <c r="A642" s="44" t="str">
        <f t="shared" si="64"/>
        <v>07-0162-3153-7610-2000-0000-0017</v>
      </c>
      <c r="B642" t="s">
        <v>3412</v>
      </c>
      <c r="C642" s="76"/>
      <c r="E642" t="s">
        <v>1638</v>
      </c>
      <c r="F642" t="s">
        <v>646</v>
      </c>
      <c r="G642" s="13">
        <v>43271</v>
      </c>
      <c r="H642">
        <v>77.760000000000005</v>
      </c>
      <c r="I642" t="s">
        <v>145</v>
      </c>
      <c r="J642" t="s">
        <v>978</v>
      </c>
      <c r="K642" t="s">
        <v>2285</v>
      </c>
      <c r="L642" s="60" t="s">
        <v>150</v>
      </c>
      <c r="M642" s="1" t="str">
        <f t="shared" si="65"/>
        <v>広島市</v>
      </c>
      <c r="N642" s="1" t="str">
        <f t="shared" si="67"/>
        <v>低</v>
      </c>
      <c r="O642" s="45">
        <v>43271</v>
      </c>
      <c r="P642" s="16">
        <f t="shared" si="66"/>
        <v>5</v>
      </c>
      <c r="Q642" s="16">
        <f t="shared" si="68"/>
        <v>0</v>
      </c>
      <c r="R642">
        <f t="shared" si="69"/>
        <v>1</v>
      </c>
    </row>
    <row r="643" spans="1:18" x14ac:dyDescent="0.4">
      <c r="A643" s="44" t="str">
        <f t="shared" si="64"/>
        <v>07-0134-1519-2210-2000-0000-0015b5310x4212</v>
      </c>
      <c r="B643" t="s">
        <v>3413</v>
      </c>
      <c r="C643" t="s">
        <v>3414</v>
      </c>
      <c r="E643" t="s">
        <v>1639</v>
      </c>
      <c r="F643" t="s">
        <v>647</v>
      </c>
      <c r="G643" s="13">
        <v>43258</v>
      </c>
      <c r="H643">
        <v>14.31</v>
      </c>
      <c r="I643" t="s">
        <v>145</v>
      </c>
      <c r="J643" t="s">
        <v>993</v>
      </c>
      <c r="K643" t="s">
        <v>2285</v>
      </c>
      <c r="L643" s="60" t="s">
        <v>150</v>
      </c>
      <c r="M643" s="1" t="str">
        <f t="shared" si="65"/>
        <v>岡山市</v>
      </c>
      <c r="N643" s="1" t="str">
        <f t="shared" si="67"/>
        <v>低</v>
      </c>
      <c r="O643" s="45">
        <v>43258</v>
      </c>
      <c r="P643" s="16">
        <f t="shared" si="66"/>
        <v>5</v>
      </c>
      <c r="Q643" s="16">
        <f t="shared" si="68"/>
        <v>1</v>
      </c>
      <c r="R643">
        <f t="shared" si="69"/>
        <v>1</v>
      </c>
    </row>
    <row r="644" spans="1:18" x14ac:dyDescent="0.4">
      <c r="A644" s="44" t="str">
        <f t="shared" ref="A644:A707" si="70">+B644&amp;C644</f>
        <v>07-0146-0788-7610-2000-0000-0010k7400w6716</v>
      </c>
      <c r="B644" s="71" t="s">
        <v>3415</v>
      </c>
      <c r="C644" t="s">
        <v>3416</v>
      </c>
      <c r="E644" t="s">
        <v>1640</v>
      </c>
      <c r="F644" t="s">
        <v>648</v>
      </c>
      <c r="G644" s="13">
        <v>43378</v>
      </c>
      <c r="H644">
        <v>77.760000000000005</v>
      </c>
      <c r="I644" t="s">
        <v>145</v>
      </c>
      <c r="J644" t="s">
        <v>993</v>
      </c>
      <c r="K644" t="s">
        <v>2285</v>
      </c>
      <c r="L644" s="60" t="s">
        <v>149</v>
      </c>
      <c r="M644" s="1" t="str">
        <f t="shared" ref="M644:M707" si="71">+VLOOKUP(J644,$T$2:$U$11,2,0)</f>
        <v>岡山市</v>
      </c>
      <c r="N644" s="1" t="str">
        <f t="shared" si="67"/>
        <v>低</v>
      </c>
      <c r="O644" s="45">
        <v>43378</v>
      </c>
      <c r="P644" s="16">
        <f t="shared" ref="P644:P707" si="72">DATEDIF(O644,$B$1,"Y")</f>
        <v>4</v>
      </c>
      <c r="Q644" s="16">
        <f t="shared" si="68"/>
        <v>1</v>
      </c>
      <c r="R644">
        <f t="shared" si="69"/>
        <v>1</v>
      </c>
    </row>
    <row r="645" spans="1:18" x14ac:dyDescent="0.4">
      <c r="A645" s="44" t="str">
        <f t="shared" si="70"/>
        <v>07-0146-0789-7710-2000-0000-0012k7400x6717</v>
      </c>
      <c r="B645" t="s">
        <v>3417</v>
      </c>
      <c r="C645" t="s">
        <v>3418</v>
      </c>
      <c r="E645" t="s">
        <v>1641</v>
      </c>
      <c r="F645" t="s">
        <v>649</v>
      </c>
      <c r="G645" s="13">
        <v>43251</v>
      </c>
      <c r="H645">
        <v>79.38</v>
      </c>
      <c r="I645" t="s">
        <v>145</v>
      </c>
      <c r="J645" t="s">
        <v>993</v>
      </c>
      <c r="K645" t="s">
        <v>2285</v>
      </c>
      <c r="L645" s="60" t="s">
        <v>150</v>
      </c>
      <c r="M645" s="1" t="str">
        <f t="shared" si="71"/>
        <v>岡山市</v>
      </c>
      <c r="N645" s="1" t="str">
        <f t="shared" si="67"/>
        <v>低</v>
      </c>
      <c r="O645" s="45">
        <v>43251</v>
      </c>
      <c r="P645" s="16">
        <f t="shared" si="72"/>
        <v>5</v>
      </c>
      <c r="Q645" s="16">
        <f t="shared" si="68"/>
        <v>1</v>
      </c>
      <c r="R645">
        <f t="shared" si="69"/>
        <v>1</v>
      </c>
    </row>
    <row r="646" spans="1:18" x14ac:dyDescent="0.4">
      <c r="A646" s="44" t="str">
        <f t="shared" si="70"/>
        <v>07-0146-0788-4710-2000-0000-0010k7400w6417</v>
      </c>
      <c r="B646" t="s">
        <v>3419</v>
      </c>
      <c r="C646" t="s">
        <v>3420</v>
      </c>
      <c r="E646" t="s">
        <v>1642</v>
      </c>
      <c r="F646" t="s">
        <v>650</v>
      </c>
      <c r="G646" s="13">
        <v>43420</v>
      </c>
      <c r="H646">
        <v>15.12</v>
      </c>
      <c r="I646" t="s">
        <v>145</v>
      </c>
      <c r="J646" t="s">
        <v>993</v>
      </c>
      <c r="K646" t="s">
        <v>2285</v>
      </c>
      <c r="L646" s="60" t="s">
        <v>150</v>
      </c>
      <c r="M646" s="1" t="str">
        <f t="shared" si="71"/>
        <v>岡山市</v>
      </c>
      <c r="N646" s="1" t="str">
        <f t="shared" si="67"/>
        <v>低</v>
      </c>
      <c r="O646" s="45">
        <v>43420</v>
      </c>
      <c r="P646" s="16">
        <f t="shared" si="72"/>
        <v>4</v>
      </c>
      <c r="Q646" s="16">
        <f t="shared" si="68"/>
        <v>1</v>
      </c>
      <c r="R646">
        <f t="shared" si="69"/>
        <v>1</v>
      </c>
    </row>
    <row r="647" spans="1:18" x14ac:dyDescent="0.4">
      <c r="A647" s="44" t="str">
        <f t="shared" si="70"/>
        <v>07-0146-0788-5110-2000-0000-0013k7400w6511</v>
      </c>
      <c r="B647" t="s">
        <v>3421</v>
      </c>
      <c r="C647" t="s">
        <v>3422</v>
      </c>
      <c r="E647" t="s">
        <v>1643</v>
      </c>
      <c r="F647" t="s">
        <v>651</v>
      </c>
      <c r="G647" s="13">
        <v>43365</v>
      </c>
      <c r="H647">
        <v>69.12</v>
      </c>
      <c r="I647" t="s">
        <v>145</v>
      </c>
      <c r="J647" t="s">
        <v>993</v>
      </c>
      <c r="K647" t="s">
        <v>2285</v>
      </c>
      <c r="L647" s="60" t="s">
        <v>150</v>
      </c>
      <c r="M647" s="1" t="str">
        <f t="shared" si="71"/>
        <v>岡山市</v>
      </c>
      <c r="N647" s="1" t="str">
        <f t="shared" si="67"/>
        <v>低</v>
      </c>
      <c r="O647" s="45">
        <v>43365</v>
      </c>
      <c r="P647" s="16">
        <f t="shared" si="72"/>
        <v>4</v>
      </c>
      <c r="Q647" s="16">
        <f t="shared" si="68"/>
        <v>1</v>
      </c>
      <c r="R647">
        <f t="shared" si="69"/>
        <v>1</v>
      </c>
    </row>
    <row r="648" spans="1:18" x14ac:dyDescent="0.4">
      <c r="A648" s="44" t="str">
        <f t="shared" si="70"/>
        <v>07-0156-2212-7210-2000-0000-0015b2520q6712</v>
      </c>
      <c r="B648" t="s">
        <v>3423</v>
      </c>
      <c r="C648" t="s">
        <v>3424</v>
      </c>
      <c r="E648" t="s">
        <v>1644</v>
      </c>
      <c r="F648" t="s">
        <v>652</v>
      </c>
      <c r="G648" s="13">
        <v>43252</v>
      </c>
      <c r="H648">
        <v>77.760000000000005</v>
      </c>
      <c r="I648" t="s">
        <v>145</v>
      </c>
      <c r="J648" t="s">
        <v>978</v>
      </c>
      <c r="K648" t="s">
        <v>2285</v>
      </c>
      <c r="L648" s="60" t="s">
        <v>150</v>
      </c>
      <c r="M648" s="1" t="str">
        <f t="shared" si="71"/>
        <v>広島市</v>
      </c>
      <c r="N648" s="1" t="str">
        <f t="shared" si="67"/>
        <v>低</v>
      </c>
      <c r="O648" s="45">
        <v>43252</v>
      </c>
      <c r="P648" s="16">
        <f t="shared" si="72"/>
        <v>5</v>
      </c>
      <c r="Q648" s="16">
        <f t="shared" si="68"/>
        <v>1</v>
      </c>
      <c r="R648">
        <f t="shared" si="69"/>
        <v>1</v>
      </c>
    </row>
    <row r="649" spans="1:18" x14ac:dyDescent="0.4">
      <c r="A649" s="44" t="str">
        <f t="shared" si="70"/>
        <v>07-0158-9283-8110-2000-0000-0014k2590r8811</v>
      </c>
      <c r="B649" s="71" t="s">
        <v>3425</v>
      </c>
      <c r="C649" t="s">
        <v>3426</v>
      </c>
      <c r="E649" t="s">
        <v>1645</v>
      </c>
      <c r="F649" t="s">
        <v>653</v>
      </c>
      <c r="G649" s="13">
        <v>43181</v>
      </c>
      <c r="H649">
        <v>43.74</v>
      </c>
      <c r="I649" t="s">
        <v>145</v>
      </c>
      <c r="J649" t="s">
        <v>978</v>
      </c>
      <c r="K649" t="s">
        <v>2285</v>
      </c>
      <c r="L649" s="60" t="s">
        <v>150</v>
      </c>
      <c r="M649" s="1" t="str">
        <f t="shared" si="71"/>
        <v>広島市</v>
      </c>
      <c r="N649" s="1" t="str">
        <f t="shared" si="67"/>
        <v>低</v>
      </c>
      <c r="O649" s="45">
        <v>43181</v>
      </c>
      <c r="P649" s="16">
        <f t="shared" si="72"/>
        <v>5</v>
      </c>
      <c r="Q649" s="16">
        <f t="shared" si="68"/>
        <v>1</v>
      </c>
      <c r="R649">
        <f t="shared" si="69"/>
        <v>1</v>
      </c>
    </row>
    <row r="650" spans="1:18" x14ac:dyDescent="0.4">
      <c r="A650" s="44" t="str">
        <f t="shared" si="70"/>
        <v/>
      </c>
      <c r="B650" s="76"/>
      <c r="C650" s="76"/>
      <c r="E650" t="s">
        <v>1646</v>
      </c>
      <c r="F650" t="s">
        <v>654</v>
      </c>
      <c r="G650" s="13" t="s">
        <v>965</v>
      </c>
      <c r="H650">
        <v>87.48</v>
      </c>
      <c r="I650" t="s">
        <v>145</v>
      </c>
      <c r="J650" t="s">
        <v>978</v>
      </c>
      <c r="K650" t="s">
        <v>2285</v>
      </c>
      <c r="L650" s="60" t="s">
        <v>150</v>
      </c>
      <c r="M650" s="1" t="str">
        <f t="shared" si="71"/>
        <v>広島市</v>
      </c>
      <c r="N650" s="1" t="str">
        <f t="shared" si="67"/>
        <v>低</v>
      </c>
      <c r="O650" s="45" t="s">
        <v>965</v>
      </c>
      <c r="P650" s="16" t="e">
        <f t="shared" si="72"/>
        <v>#VALUE!</v>
      </c>
      <c r="Q650" s="16">
        <f t="shared" si="68"/>
        <v>0</v>
      </c>
      <c r="R650">
        <f t="shared" si="69"/>
        <v>0</v>
      </c>
    </row>
    <row r="651" spans="1:18" x14ac:dyDescent="0.4">
      <c r="A651" s="44" t="str">
        <f t="shared" si="70"/>
        <v>07-0167-8132-4610-2000-0000-0011d1680q7416</v>
      </c>
      <c r="B651" t="s">
        <v>3427</v>
      </c>
      <c r="C651" t="s">
        <v>3428</v>
      </c>
      <c r="E651" t="s">
        <v>1647</v>
      </c>
      <c r="F651" t="s">
        <v>407</v>
      </c>
      <c r="G651" s="13">
        <v>43286</v>
      </c>
      <c r="H651">
        <v>87.48</v>
      </c>
      <c r="I651" t="s">
        <v>145</v>
      </c>
      <c r="J651" t="s">
        <v>978</v>
      </c>
      <c r="K651" t="s">
        <v>2285</v>
      </c>
      <c r="L651" s="60" t="s">
        <v>150</v>
      </c>
      <c r="M651" s="1" t="str">
        <f t="shared" si="71"/>
        <v>広島市</v>
      </c>
      <c r="N651" s="1" t="str">
        <f t="shared" si="67"/>
        <v>低</v>
      </c>
      <c r="O651" s="45">
        <v>43286</v>
      </c>
      <c r="P651" s="16">
        <f t="shared" si="72"/>
        <v>5</v>
      </c>
      <c r="Q651" s="16">
        <f t="shared" si="68"/>
        <v>1</v>
      </c>
      <c r="R651">
        <f t="shared" si="69"/>
        <v>1</v>
      </c>
    </row>
    <row r="652" spans="1:18" x14ac:dyDescent="0.4">
      <c r="A652" s="44" t="str">
        <f t="shared" si="70"/>
        <v>07-0167-8133-5810-2000-0000-0017d1680r7518</v>
      </c>
      <c r="B652" t="s">
        <v>3429</v>
      </c>
      <c r="C652" t="s">
        <v>3430</v>
      </c>
      <c r="D652" s="83" t="s">
        <v>4466</v>
      </c>
      <c r="E652" t="s">
        <v>1648</v>
      </c>
      <c r="F652" t="s">
        <v>655</v>
      </c>
      <c r="G652" s="13">
        <v>43258</v>
      </c>
      <c r="H652">
        <v>87.48</v>
      </c>
      <c r="I652" t="s">
        <v>145</v>
      </c>
      <c r="J652" t="s">
        <v>978</v>
      </c>
      <c r="K652" t="s">
        <v>2285</v>
      </c>
      <c r="L652" s="60" t="s">
        <v>150</v>
      </c>
      <c r="M652" s="1" t="str">
        <f t="shared" si="71"/>
        <v>広島市</v>
      </c>
      <c r="N652" s="1" t="str">
        <f t="shared" si="67"/>
        <v>低</v>
      </c>
      <c r="O652" s="45">
        <v>43258</v>
      </c>
      <c r="P652" s="16">
        <f t="shared" si="72"/>
        <v>5</v>
      </c>
      <c r="Q652" s="16">
        <f t="shared" si="68"/>
        <v>1</v>
      </c>
      <c r="R652">
        <f t="shared" si="69"/>
        <v>1</v>
      </c>
    </row>
    <row r="653" spans="1:18" x14ac:dyDescent="0.4">
      <c r="A653" s="44" t="str">
        <f t="shared" si="70"/>
        <v>07-0165-0809-5910-2000-0000-0012a8600x5519</v>
      </c>
      <c r="B653" s="71" t="s">
        <v>3431</v>
      </c>
      <c r="C653" t="s">
        <v>3432</v>
      </c>
      <c r="E653" t="s">
        <v>1649</v>
      </c>
      <c r="F653" t="s">
        <v>508</v>
      </c>
      <c r="G653" s="13">
        <v>43258</v>
      </c>
      <c r="H653">
        <v>77.760000000000005</v>
      </c>
      <c r="I653" t="s">
        <v>145</v>
      </c>
      <c r="J653" t="s">
        <v>978</v>
      </c>
      <c r="K653" t="s">
        <v>2285</v>
      </c>
      <c r="L653" s="60" t="s">
        <v>150</v>
      </c>
      <c r="M653" s="1" t="str">
        <f t="shared" si="71"/>
        <v>広島市</v>
      </c>
      <c r="N653" s="1" t="str">
        <f t="shared" si="67"/>
        <v>低</v>
      </c>
      <c r="O653" s="45">
        <v>43258</v>
      </c>
      <c r="P653" s="16">
        <f t="shared" si="72"/>
        <v>5</v>
      </c>
      <c r="Q653" s="16">
        <f t="shared" si="68"/>
        <v>1</v>
      </c>
      <c r="R653">
        <f t="shared" si="69"/>
        <v>1</v>
      </c>
    </row>
    <row r="654" spans="1:18" x14ac:dyDescent="0.4">
      <c r="A654" s="44" t="str">
        <f t="shared" si="70"/>
        <v>07-0167-8138-8810-2000-0000-0015d1680w7818</v>
      </c>
      <c r="B654" t="s">
        <v>3433</v>
      </c>
      <c r="C654" t="s">
        <v>3434</v>
      </c>
      <c r="E654" t="s">
        <v>1650</v>
      </c>
      <c r="F654" t="s">
        <v>573</v>
      </c>
      <c r="G654" s="13">
        <v>43255</v>
      </c>
      <c r="H654">
        <v>77.760000000000005</v>
      </c>
      <c r="I654" t="s">
        <v>145</v>
      </c>
      <c r="J654" t="s">
        <v>978</v>
      </c>
      <c r="K654" t="s">
        <v>2285</v>
      </c>
      <c r="L654" s="60" t="s">
        <v>150</v>
      </c>
      <c r="M654" s="1" t="str">
        <f t="shared" si="71"/>
        <v>広島市</v>
      </c>
      <c r="N654" s="1" t="str">
        <f t="shared" si="67"/>
        <v>低</v>
      </c>
      <c r="O654" s="45">
        <v>43255</v>
      </c>
      <c r="P654" s="16">
        <f t="shared" si="72"/>
        <v>5</v>
      </c>
      <c r="Q654" s="16">
        <f t="shared" si="68"/>
        <v>1</v>
      </c>
      <c r="R654">
        <f t="shared" si="69"/>
        <v>1</v>
      </c>
    </row>
    <row r="655" spans="1:18" x14ac:dyDescent="0.4">
      <c r="A655" s="44" t="str">
        <f t="shared" si="70"/>
        <v>07-0167-8138-8710-2000-0000-0012d1680w7817</v>
      </c>
      <c r="B655" t="s">
        <v>3435</v>
      </c>
      <c r="C655" t="s">
        <v>3436</v>
      </c>
      <c r="E655" t="s">
        <v>1651</v>
      </c>
      <c r="F655" t="s">
        <v>573</v>
      </c>
      <c r="G655" s="13">
        <v>43255</v>
      </c>
      <c r="H655">
        <v>77.760000000000005</v>
      </c>
      <c r="I655" t="s">
        <v>145</v>
      </c>
      <c r="J655" t="s">
        <v>978</v>
      </c>
      <c r="K655" t="s">
        <v>2285</v>
      </c>
      <c r="L655" s="60" t="s">
        <v>150</v>
      </c>
      <c r="M655" s="1" t="str">
        <f t="shared" si="71"/>
        <v>広島市</v>
      </c>
      <c r="N655" s="1" t="str">
        <f t="shared" si="67"/>
        <v>低</v>
      </c>
      <c r="O655" s="45">
        <v>43255</v>
      </c>
      <c r="P655" s="16">
        <f t="shared" si="72"/>
        <v>5</v>
      </c>
      <c r="Q655" s="16">
        <f t="shared" si="68"/>
        <v>1</v>
      </c>
      <c r="R655">
        <f t="shared" si="69"/>
        <v>1</v>
      </c>
    </row>
    <row r="656" spans="1:18" x14ac:dyDescent="0.4">
      <c r="A656" s="44" t="str">
        <f t="shared" si="70"/>
        <v>07-0178-8694-9610-2000-0000-0011m6780s8916</v>
      </c>
      <c r="B656" t="s">
        <v>3437</v>
      </c>
      <c r="C656" t="s">
        <v>3438</v>
      </c>
      <c r="E656" t="s">
        <v>1652</v>
      </c>
      <c r="F656" s="87" t="s">
        <v>3439</v>
      </c>
      <c r="G656" s="13">
        <v>43168</v>
      </c>
      <c r="H656">
        <v>12.42</v>
      </c>
      <c r="I656" t="s">
        <v>145</v>
      </c>
      <c r="J656" t="s">
        <v>997</v>
      </c>
      <c r="K656" t="s">
        <v>2285</v>
      </c>
      <c r="L656" s="60" t="s">
        <v>150</v>
      </c>
      <c r="M656" s="1" t="str">
        <f t="shared" si="71"/>
        <v>山口市</v>
      </c>
      <c r="N656" s="1" t="str">
        <f t="shared" si="67"/>
        <v>低</v>
      </c>
      <c r="O656" s="45">
        <v>43168</v>
      </c>
      <c r="P656" s="16">
        <f t="shared" si="72"/>
        <v>5</v>
      </c>
      <c r="Q656" s="16">
        <f t="shared" si="68"/>
        <v>1</v>
      </c>
      <c r="R656">
        <f t="shared" si="69"/>
        <v>1</v>
      </c>
    </row>
    <row r="657" spans="1:18" x14ac:dyDescent="0.4">
      <c r="A657" s="44" t="str">
        <f t="shared" si="70"/>
        <v>07-0178-8694-9410-2000-0000-0015m6780s8914</v>
      </c>
      <c r="B657" t="s">
        <v>3440</v>
      </c>
      <c r="C657" t="s">
        <v>3441</v>
      </c>
      <c r="E657" t="s">
        <v>1653</v>
      </c>
      <c r="F657" s="87" t="s">
        <v>3439</v>
      </c>
      <c r="G657" s="13">
        <v>43168</v>
      </c>
      <c r="H657">
        <v>17.28</v>
      </c>
      <c r="I657" t="s">
        <v>145</v>
      </c>
      <c r="J657" t="s">
        <v>997</v>
      </c>
      <c r="K657" t="s">
        <v>2285</v>
      </c>
      <c r="L657" s="60" t="s">
        <v>150</v>
      </c>
      <c r="M657" s="1" t="str">
        <f t="shared" si="71"/>
        <v>山口市</v>
      </c>
      <c r="N657" s="1" t="str">
        <f t="shared" si="67"/>
        <v>低</v>
      </c>
      <c r="O657" s="45">
        <v>43168</v>
      </c>
      <c r="P657" s="16">
        <f t="shared" si="72"/>
        <v>5</v>
      </c>
      <c r="Q657" s="16">
        <f t="shared" si="68"/>
        <v>1</v>
      </c>
      <c r="R657">
        <f t="shared" si="69"/>
        <v>1</v>
      </c>
    </row>
    <row r="658" spans="1:18" x14ac:dyDescent="0.4">
      <c r="A658" s="44" t="str">
        <f t="shared" si="70"/>
        <v>07-0167-8133-9810-2000-0000-0011d1680r7918</v>
      </c>
      <c r="B658" s="71" t="s">
        <v>3442</v>
      </c>
      <c r="C658" t="s">
        <v>3443</v>
      </c>
      <c r="E658" t="s">
        <v>1654</v>
      </c>
      <c r="F658" t="s">
        <v>656</v>
      </c>
      <c r="G658" s="13">
        <v>43207</v>
      </c>
      <c r="H658">
        <v>11.34</v>
      </c>
      <c r="I658" t="s">
        <v>145</v>
      </c>
      <c r="J658" t="s">
        <v>978</v>
      </c>
      <c r="K658" t="s">
        <v>2285</v>
      </c>
      <c r="L658" s="60" t="s">
        <v>150</v>
      </c>
      <c r="M658" s="1" t="str">
        <f t="shared" si="71"/>
        <v>広島市</v>
      </c>
      <c r="N658" s="1" t="str">
        <f t="shared" si="67"/>
        <v>低</v>
      </c>
      <c r="O658" s="45">
        <v>43207</v>
      </c>
      <c r="P658" s="16">
        <f t="shared" si="72"/>
        <v>5</v>
      </c>
      <c r="Q658" s="16">
        <f t="shared" si="68"/>
        <v>1</v>
      </c>
      <c r="R658">
        <f t="shared" si="69"/>
        <v>1</v>
      </c>
    </row>
    <row r="659" spans="1:18" x14ac:dyDescent="0.4">
      <c r="A659" s="44" t="str">
        <f t="shared" si="70"/>
        <v>07-0167-8133-9910-2000-0000-0014d1680r7919</v>
      </c>
      <c r="B659" s="71" t="s">
        <v>3444</v>
      </c>
      <c r="C659" t="s">
        <v>3445</v>
      </c>
      <c r="E659" t="s">
        <v>1655</v>
      </c>
      <c r="F659" t="s">
        <v>656</v>
      </c>
      <c r="G659" s="13">
        <v>43207</v>
      </c>
      <c r="H659">
        <v>11.34</v>
      </c>
      <c r="I659" t="s">
        <v>145</v>
      </c>
      <c r="J659" t="s">
        <v>978</v>
      </c>
      <c r="K659" t="s">
        <v>2285</v>
      </c>
      <c r="L659" s="60" t="s">
        <v>150</v>
      </c>
      <c r="M659" s="1" t="str">
        <f t="shared" si="71"/>
        <v>広島市</v>
      </c>
      <c r="N659" s="1" t="str">
        <f t="shared" si="67"/>
        <v>低</v>
      </c>
      <c r="O659" s="45">
        <v>43207</v>
      </c>
      <c r="P659" s="16">
        <f t="shared" si="72"/>
        <v>5</v>
      </c>
      <c r="Q659" s="16">
        <f t="shared" si="68"/>
        <v>1</v>
      </c>
      <c r="R659">
        <f t="shared" si="69"/>
        <v>1</v>
      </c>
    </row>
    <row r="660" spans="1:18" x14ac:dyDescent="0.4">
      <c r="A660" s="44" t="str">
        <f t="shared" si="70"/>
        <v>07-0167-8155-1310-2000-0000-0010f1680t7113</v>
      </c>
      <c r="B660" t="s">
        <v>3446</v>
      </c>
      <c r="C660" t="s">
        <v>3447</v>
      </c>
      <c r="E660" t="s">
        <v>1656</v>
      </c>
      <c r="F660" t="s">
        <v>345</v>
      </c>
      <c r="G660" s="13">
        <v>43196</v>
      </c>
      <c r="H660">
        <v>10.29</v>
      </c>
      <c r="I660" t="s">
        <v>145</v>
      </c>
      <c r="J660" t="s">
        <v>978</v>
      </c>
      <c r="K660" t="s">
        <v>2285</v>
      </c>
      <c r="L660" s="60" t="s">
        <v>150</v>
      </c>
      <c r="M660" s="1" t="str">
        <f t="shared" si="71"/>
        <v>広島市</v>
      </c>
      <c r="N660" s="1" t="str">
        <f t="shared" si="67"/>
        <v>低</v>
      </c>
      <c r="O660" s="45">
        <v>43196</v>
      </c>
      <c r="P660" s="16">
        <f t="shared" si="72"/>
        <v>5</v>
      </c>
      <c r="Q660" s="16">
        <f t="shared" si="68"/>
        <v>1</v>
      </c>
      <c r="R660">
        <f t="shared" si="69"/>
        <v>1</v>
      </c>
    </row>
    <row r="661" spans="1:18" x14ac:dyDescent="0.4">
      <c r="A661" s="44" t="str">
        <f t="shared" si="70"/>
        <v>07-0130-5083-4310-2000-0000-0018k0350r0413</v>
      </c>
      <c r="B661" t="s">
        <v>3448</v>
      </c>
      <c r="C661" t="s">
        <v>3449</v>
      </c>
      <c r="E661" t="s">
        <v>1657</v>
      </c>
      <c r="F661" t="s">
        <v>657</v>
      </c>
      <c r="G661" s="13">
        <v>43178</v>
      </c>
      <c r="H661">
        <v>25.92</v>
      </c>
      <c r="I661" t="s">
        <v>145</v>
      </c>
      <c r="J661" t="s">
        <v>993</v>
      </c>
      <c r="K661" t="s">
        <v>2285</v>
      </c>
      <c r="L661" s="60" t="s">
        <v>150</v>
      </c>
      <c r="M661" s="1" t="str">
        <f t="shared" si="71"/>
        <v>岡山市</v>
      </c>
      <c r="N661" s="1" t="str">
        <f t="shared" si="67"/>
        <v>低</v>
      </c>
      <c r="O661" s="45">
        <v>43178</v>
      </c>
      <c r="P661" s="16">
        <f t="shared" si="72"/>
        <v>5</v>
      </c>
      <c r="Q661" s="16">
        <f t="shared" si="68"/>
        <v>1</v>
      </c>
      <c r="R661">
        <f t="shared" si="69"/>
        <v>1</v>
      </c>
    </row>
    <row r="662" spans="1:18" x14ac:dyDescent="0.4">
      <c r="A662" s="44" t="str">
        <f t="shared" si="70"/>
        <v>07-0130-5083-4610-2000-0000-0017k0350r0416</v>
      </c>
      <c r="B662" t="s">
        <v>3450</v>
      </c>
      <c r="C662" t="s">
        <v>3451</v>
      </c>
      <c r="E662" t="s">
        <v>1658</v>
      </c>
      <c r="F662" t="s">
        <v>657</v>
      </c>
      <c r="G662" s="13">
        <v>43178</v>
      </c>
      <c r="H662">
        <v>41.58</v>
      </c>
      <c r="I662" t="s">
        <v>145</v>
      </c>
      <c r="J662" t="s">
        <v>993</v>
      </c>
      <c r="K662" t="s">
        <v>2285</v>
      </c>
      <c r="L662" s="60" t="s">
        <v>150</v>
      </c>
      <c r="M662" s="1" t="str">
        <f t="shared" si="71"/>
        <v>岡山市</v>
      </c>
      <c r="N662" s="1" t="str">
        <f t="shared" si="67"/>
        <v>低</v>
      </c>
      <c r="O662" s="45">
        <v>43178</v>
      </c>
      <c r="P662" s="16">
        <f t="shared" si="72"/>
        <v>5</v>
      </c>
      <c r="Q662" s="16">
        <f t="shared" si="68"/>
        <v>1</v>
      </c>
      <c r="R662">
        <f t="shared" si="69"/>
        <v>1</v>
      </c>
    </row>
    <row r="663" spans="1:18" x14ac:dyDescent="0.4">
      <c r="A663" s="44" t="str">
        <f t="shared" si="70"/>
        <v>07-0134-1528-4410-2000-0000-0011c5310w4414</v>
      </c>
      <c r="B663" t="s">
        <v>3452</v>
      </c>
      <c r="C663" t="s">
        <v>3453</v>
      </c>
      <c r="E663" t="s">
        <v>1659</v>
      </c>
      <c r="F663" t="s">
        <v>658</v>
      </c>
      <c r="G663" s="13">
        <v>43161</v>
      </c>
      <c r="H663">
        <v>10.8</v>
      </c>
      <c r="I663" t="s">
        <v>145</v>
      </c>
      <c r="J663" t="s">
        <v>993</v>
      </c>
      <c r="K663" t="s">
        <v>2285</v>
      </c>
      <c r="L663" s="60" t="s">
        <v>150</v>
      </c>
      <c r="M663" s="1" t="str">
        <f t="shared" si="71"/>
        <v>岡山市</v>
      </c>
      <c r="N663" s="1" t="str">
        <f t="shared" si="67"/>
        <v>低</v>
      </c>
      <c r="O663" s="45">
        <v>43161</v>
      </c>
      <c r="P663" s="16">
        <f t="shared" si="72"/>
        <v>5</v>
      </c>
      <c r="Q663" s="16">
        <f t="shared" si="68"/>
        <v>1</v>
      </c>
      <c r="R663">
        <f t="shared" si="69"/>
        <v>1</v>
      </c>
    </row>
    <row r="664" spans="1:18" x14ac:dyDescent="0.4">
      <c r="A664" s="44" t="str">
        <f t="shared" si="70"/>
        <v>07-0134-1528-5110-2000-0000-0013c5310w4511</v>
      </c>
      <c r="B664" s="71" t="s">
        <v>3454</v>
      </c>
      <c r="C664" t="s">
        <v>3455</v>
      </c>
      <c r="E664" t="s">
        <v>1660</v>
      </c>
      <c r="F664" t="s">
        <v>659</v>
      </c>
      <c r="G664" s="13">
        <v>43182</v>
      </c>
      <c r="H664">
        <v>87.48</v>
      </c>
      <c r="I664" t="s">
        <v>145</v>
      </c>
      <c r="J664" t="s">
        <v>993</v>
      </c>
      <c r="K664" t="s">
        <v>2285</v>
      </c>
      <c r="L664" s="60" t="s">
        <v>150</v>
      </c>
      <c r="M664" s="1" t="str">
        <f t="shared" si="71"/>
        <v>岡山市</v>
      </c>
      <c r="N664" s="1" t="str">
        <f t="shared" si="67"/>
        <v>低</v>
      </c>
      <c r="O664" s="45">
        <v>43182</v>
      </c>
      <c r="P664" s="16">
        <f t="shared" si="72"/>
        <v>5</v>
      </c>
      <c r="Q664" s="16">
        <f t="shared" si="68"/>
        <v>1</v>
      </c>
      <c r="R664">
        <f t="shared" si="69"/>
        <v>1</v>
      </c>
    </row>
    <row r="665" spans="1:18" x14ac:dyDescent="0.4">
      <c r="A665" s="44" t="str">
        <f t="shared" si="70"/>
        <v>07-0146-0793-9310-2000-0000-0015m7400r6913</v>
      </c>
      <c r="B665" t="s">
        <v>3456</v>
      </c>
      <c r="C665" t="s">
        <v>3457</v>
      </c>
      <c r="D665" s="83" t="s">
        <v>4466</v>
      </c>
      <c r="E665" t="s">
        <v>1661</v>
      </c>
      <c r="F665" t="s">
        <v>660</v>
      </c>
      <c r="G665" s="13">
        <v>43783</v>
      </c>
      <c r="H665">
        <v>87.48</v>
      </c>
      <c r="I665" t="s">
        <v>145</v>
      </c>
      <c r="J665" t="s">
        <v>993</v>
      </c>
      <c r="K665" t="s">
        <v>2285</v>
      </c>
      <c r="L665" s="60" t="s">
        <v>150</v>
      </c>
      <c r="M665" s="1" t="str">
        <f t="shared" si="71"/>
        <v>岡山市</v>
      </c>
      <c r="N665" s="1" t="str">
        <f t="shared" si="67"/>
        <v>低</v>
      </c>
      <c r="O665" s="45">
        <v>43783</v>
      </c>
      <c r="P665" s="16">
        <f t="shared" si="72"/>
        <v>3</v>
      </c>
      <c r="Q665" s="16">
        <f t="shared" si="68"/>
        <v>1</v>
      </c>
      <c r="R665">
        <f t="shared" si="69"/>
        <v>1</v>
      </c>
    </row>
    <row r="666" spans="1:18" x14ac:dyDescent="0.4">
      <c r="A666" s="44" t="str">
        <f t="shared" si="70"/>
        <v>07-0146-0794-3810-2000-0000-0013m7400s6318</v>
      </c>
      <c r="B666" t="s">
        <v>3458</v>
      </c>
      <c r="C666" t="s">
        <v>3459</v>
      </c>
      <c r="E666" t="s">
        <v>1662</v>
      </c>
      <c r="F666" t="s">
        <v>649</v>
      </c>
      <c r="G666" s="13">
        <v>43322</v>
      </c>
      <c r="H666">
        <v>42.66</v>
      </c>
      <c r="I666" t="s">
        <v>145</v>
      </c>
      <c r="J666" t="s">
        <v>993</v>
      </c>
      <c r="K666" t="s">
        <v>2285</v>
      </c>
      <c r="L666" s="60" t="s">
        <v>150</v>
      </c>
      <c r="M666" s="1" t="str">
        <f t="shared" si="71"/>
        <v>岡山市</v>
      </c>
      <c r="N666" s="1" t="str">
        <f t="shared" si="67"/>
        <v>低</v>
      </c>
      <c r="O666" s="45">
        <v>43322</v>
      </c>
      <c r="P666" s="16">
        <f t="shared" si="72"/>
        <v>5</v>
      </c>
      <c r="Q666" s="16">
        <f t="shared" si="68"/>
        <v>1</v>
      </c>
      <c r="R666">
        <f t="shared" si="69"/>
        <v>1</v>
      </c>
    </row>
    <row r="667" spans="1:18" x14ac:dyDescent="0.4">
      <c r="A667" s="44" t="str">
        <f t="shared" si="70"/>
        <v>07-0156-2228-7610-2000-0000-0018c2520w6716</v>
      </c>
      <c r="B667" t="s">
        <v>3460</v>
      </c>
      <c r="C667" t="s">
        <v>3461</v>
      </c>
      <c r="E667" t="s">
        <v>1663</v>
      </c>
      <c r="F667" t="s">
        <v>661</v>
      </c>
      <c r="G667" s="13">
        <v>43285</v>
      </c>
      <c r="H667">
        <v>87.48</v>
      </c>
      <c r="I667" t="s">
        <v>145</v>
      </c>
      <c r="J667" t="s">
        <v>978</v>
      </c>
      <c r="K667" t="s">
        <v>2285</v>
      </c>
      <c r="L667" s="60" t="s">
        <v>150</v>
      </c>
      <c r="M667" s="1" t="str">
        <f t="shared" si="71"/>
        <v>広島市</v>
      </c>
      <c r="N667" s="1" t="str">
        <f t="shared" si="67"/>
        <v>低</v>
      </c>
      <c r="O667" s="45">
        <v>43285</v>
      </c>
      <c r="P667" s="16">
        <f t="shared" si="72"/>
        <v>5</v>
      </c>
      <c r="Q667" s="16">
        <f t="shared" si="68"/>
        <v>1</v>
      </c>
      <c r="R667">
        <f t="shared" si="69"/>
        <v>1</v>
      </c>
    </row>
    <row r="668" spans="1:18" x14ac:dyDescent="0.4">
      <c r="A668" s="44" t="str">
        <f t="shared" si="70"/>
        <v>07-0146-0796-8010-2000-0000-0012m7400u6810</v>
      </c>
      <c r="B668" t="s">
        <v>3462</v>
      </c>
      <c r="C668" t="s">
        <v>3463</v>
      </c>
      <c r="E668" t="s">
        <v>1664</v>
      </c>
      <c r="F668" t="s">
        <v>662</v>
      </c>
      <c r="G668" s="13">
        <v>43185</v>
      </c>
      <c r="H668">
        <v>76.14</v>
      </c>
      <c r="I668" t="s">
        <v>145</v>
      </c>
      <c r="J668" t="s">
        <v>980</v>
      </c>
      <c r="K668" t="s">
        <v>2285</v>
      </c>
      <c r="L668" s="60" t="s">
        <v>150</v>
      </c>
      <c r="M668" s="1" t="str">
        <f t="shared" si="71"/>
        <v>岡山市</v>
      </c>
      <c r="N668" s="1" t="str">
        <f t="shared" ref="N668:N731" si="73">VLOOKUP(I668,$W$2:$X$6,2,0)</f>
        <v>低</v>
      </c>
      <c r="O668" s="45">
        <v>43185</v>
      </c>
      <c r="P668" s="16">
        <f t="shared" si="72"/>
        <v>5</v>
      </c>
      <c r="Q668" s="16">
        <f t="shared" ref="Q668:Q731" si="74">COUNTIF(C:C,C668)</f>
        <v>1</v>
      </c>
      <c r="R668">
        <f t="shared" ref="R668:R731" si="75">COUNTIF(B:B,B668)</f>
        <v>1</v>
      </c>
    </row>
    <row r="669" spans="1:18" x14ac:dyDescent="0.4">
      <c r="A669" s="44" t="str">
        <f t="shared" si="70"/>
        <v>07-0130-5085-3210-2000-0000-0012k0350t0312</v>
      </c>
      <c r="B669" t="s">
        <v>3464</v>
      </c>
      <c r="C669" t="s">
        <v>3465</v>
      </c>
      <c r="E669" t="s">
        <v>1665</v>
      </c>
      <c r="F669" t="s">
        <v>663</v>
      </c>
      <c r="G669" s="13">
        <v>43291</v>
      </c>
      <c r="H669">
        <v>60.48</v>
      </c>
      <c r="I669" t="s">
        <v>145</v>
      </c>
      <c r="J669" t="s">
        <v>980</v>
      </c>
      <c r="K669" t="s">
        <v>2285</v>
      </c>
      <c r="L669" s="60" t="s">
        <v>150</v>
      </c>
      <c r="M669" s="1" t="str">
        <f t="shared" si="71"/>
        <v>岡山市</v>
      </c>
      <c r="N669" s="1" t="str">
        <f t="shared" si="73"/>
        <v>低</v>
      </c>
      <c r="O669" s="45">
        <v>43291</v>
      </c>
      <c r="P669" s="16">
        <f t="shared" si="72"/>
        <v>5</v>
      </c>
      <c r="Q669" s="16">
        <f t="shared" si="74"/>
        <v>1</v>
      </c>
      <c r="R669">
        <f t="shared" si="75"/>
        <v>1</v>
      </c>
    </row>
    <row r="670" spans="1:18" x14ac:dyDescent="0.4">
      <c r="A670" s="44" t="str">
        <f t="shared" si="70"/>
        <v>07-0130-5087-1110-2000-0000-0015k0350v0111</v>
      </c>
      <c r="B670" t="s">
        <v>3466</v>
      </c>
      <c r="C670" t="s">
        <v>3467</v>
      </c>
      <c r="D670" s="83" t="s">
        <v>4466</v>
      </c>
      <c r="E670" t="s">
        <v>1666</v>
      </c>
      <c r="F670" t="s">
        <v>664</v>
      </c>
      <c r="G670" s="13">
        <v>43294</v>
      </c>
      <c r="H670">
        <v>66.42</v>
      </c>
      <c r="I670" t="s">
        <v>145</v>
      </c>
      <c r="J670" t="s">
        <v>980</v>
      </c>
      <c r="K670" t="s">
        <v>2285</v>
      </c>
      <c r="L670" s="60" t="s">
        <v>150</v>
      </c>
      <c r="M670" s="1" t="str">
        <f t="shared" si="71"/>
        <v>岡山市</v>
      </c>
      <c r="N670" s="1" t="str">
        <f t="shared" si="73"/>
        <v>低</v>
      </c>
      <c r="O670" s="45">
        <v>43294</v>
      </c>
      <c r="P670" s="16">
        <f t="shared" si="72"/>
        <v>5</v>
      </c>
      <c r="Q670" s="16">
        <f t="shared" si="74"/>
        <v>1</v>
      </c>
      <c r="R670">
        <f t="shared" si="75"/>
        <v>1</v>
      </c>
    </row>
    <row r="671" spans="1:18" x14ac:dyDescent="0.4">
      <c r="A671" s="44" t="str">
        <f t="shared" si="70"/>
        <v>07-0162-3155-2010-2000-0000-0012</v>
      </c>
      <c r="B671" t="s">
        <v>3468</v>
      </c>
      <c r="C671" s="76"/>
      <c r="E671" t="s">
        <v>1667</v>
      </c>
      <c r="F671" t="s">
        <v>646</v>
      </c>
      <c r="G671" s="13">
        <v>43279</v>
      </c>
      <c r="H671">
        <v>77.760000000000005</v>
      </c>
      <c r="I671" t="s">
        <v>145</v>
      </c>
      <c r="J671" t="s">
        <v>978</v>
      </c>
      <c r="K671" t="s">
        <v>2285</v>
      </c>
      <c r="L671" s="60" t="s">
        <v>150</v>
      </c>
      <c r="M671" s="1" t="str">
        <f t="shared" si="71"/>
        <v>広島市</v>
      </c>
      <c r="N671" s="1" t="str">
        <f t="shared" si="73"/>
        <v>低</v>
      </c>
      <c r="O671" s="45">
        <v>43279</v>
      </c>
      <c r="P671" s="16">
        <f t="shared" si="72"/>
        <v>5</v>
      </c>
      <c r="Q671" s="16">
        <f t="shared" si="74"/>
        <v>0</v>
      </c>
      <c r="R671">
        <f t="shared" si="75"/>
        <v>1</v>
      </c>
    </row>
    <row r="672" spans="1:18" x14ac:dyDescent="0.4">
      <c r="A672" s="44" t="str">
        <f t="shared" si="70"/>
        <v>07-0167-8142-7910-2000-0000-0010e1680q7719</v>
      </c>
      <c r="B672" t="s">
        <v>3469</v>
      </c>
      <c r="C672" t="s">
        <v>3470</v>
      </c>
      <c r="E672" t="s">
        <v>1668</v>
      </c>
      <c r="F672" t="s">
        <v>665</v>
      </c>
      <c r="G672" s="13">
        <v>43263</v>
      </c>
      <c r="H672">
        <v>87.48</v>
      </c>
      <c r="I672" t="s">
        <v>145</v>
      </c>
      <c r="J672" t="s">
        <v>978</v>
      </c>
      <c r="K672" t="s">
        <v>2285</v>
      </c>
      <c r="L672" s="60" t="s">
        <v>150</v>
      </c>
      <c r="M672" s="1" t="str">
        <f t="shared" si="71"/>
        <v>広島市</v>
      </c>
      <c r="N672" s="1" t="str">
        <f t="shared" si="73"/>
        <v>低</v>
      </c>
      <c r="O672" s="45">
        <v>43263</v>
      </c>
      <c r="P672" s="16">
        <f t="shared" si="72"/>
        <v>5</v>
      </c>
      <c r="Q672" s="16">
        <f t="shared" si="74"/>
        <v>1</v>
      </c>
      <c r="R672">
        <f t="shared" si="75"/>
        <v>1</v>
      </c>
    </row>
    <row r="673" spans="1:18" x14ac:dyDescent="0.4">
      <c r="A673" s="44" t="str">
        <f t="shared" si="70"/>
        <v>07-0167-8146-9310-2000-0000-0010e1680u7913</v>
      </c>
      <c r="B673" t="s">
        <v>3471</v>
      </c>
      <c r="C673" t="s">
        <v>3472</v>
      </c>
      <c r="E673" t="s">
        <v>1669</v>
      </c>
      <c r="F673" t="s">
        <v>666</v>
      </c>
      <c r="G673" s="13">
        <v>43249</v>
      </c>
      <c r="H673">
        <v>38.880000000000003</v>
      </c>
      <c r="I673" t="s">
        <v>145</v>
      </c>
      <c r="J673" t="s">
        <v>978</v>
      </c>
      <c r="K673" t="s">
        <v>2285</v>
      </c>
      <c r="L673" s="60" t="s">
        <v>150</v>
      </c>
      <c r="M673" s="1" t="str">
        <f t="shared" si="71"/>
        <v>広島市</v>
      </c>
      <c r="N673" s="1" t="str">
        <f t="shared" si="73"/>
        <v>低</v>
      </c>
      <c r="O673" s="45">
        <v>43249</v>
      </c>
      <c r="P673" s="16">
        <f t="shared" si="72"/>
        <v>5</v>
      </c>
      <c r="Q673" s="16">
        <f t="shared" si="74"/>
        <v>1</v>
      </c>
      <c r="R673">
        <f t="shared" si="75"/>
        <v>1</v>
      </c>
    </row>
    <row r="674" spans="1:18" x14ac:dyDescent="0.4">
      <c r="A674" s="44" t="str">
        <f t="shared" si="70"/>
        <v>07-1267-8186-7810-2000-0000-0013k1681u7728</v>
      </c>
      <c r="B674" t="s">
        <v>3473</v>
      </c>
      <c r="C674" t="s">
        <v>3474</v>
      </c>
      <c r="D674" s="83" t="s">
        <v>4466</v>
      </c>
      <c r="E674" t="s">
        <v>1670</v>
      </c>
      <c r="F674" t="s">
        <v>385</v>
      </c>
      <c r="G674" s="13">
        <v>43269</v>
      </c>
      <c r="H674">
        <v>362.88</v>
      </c>
      <c r="I674" t="s">
        <v>113</v>
      </c>
      <c r="J674" t="s">
        <v>978</v>
      </c>
      <c r="K674" t="s">
        <v>2285</v>
      </c>
      <c r="L674" s="60" t="s">
        <v>150</v>
      </c>
      <c r="M674" s="1" t="str">
        <f t="shared" si="71"/>
        <v>広島市</v>
      </c>
      <c r="N674" s="1" t="str">
        <f t="shared" si="73"/>
        <v>高</v>
      </c>
      <c r="O674" s="45">
        <v>43269</v>
      </c>
      <c r="P674" s="16">
        <f t="shared" si="72"/>
        <v>5</v>
      </c>
      <c r="Q674" s="16">
        <f t="shared" si="74"/>
        <v>1</v>
      </c>
      <c r="R674">
        <f t="shared" si="75"/>
        <v>1</v>
      </c>
    </row>
    <row r="675" spans="1:18" x14ac:dyDescent="0.4">
      <c r="A675" s="44" t="str">
        <f t="shared" si="70"/>
        <v>07-0167-8145-8510-2000-0000-0016e1680t7815</v>
      </c>
      <c r="B675" t="s">
        <v>3475</v>
      </c>
      <c r="C675" t="s">
        <v>3476</v>
      </c>
      <c r="E675" t="s">
        <v>1671</v>
      </c>
      <c r="F675" t="s">
        <v>667</v>
      </c>
      <c r="G675" s="13">
        <v>43249</v>
      </c>
      <c r="H675">
        <v>87.48</v>
      </c>
      <c r="I675" t="s">
        <v>145</v>
      </c>
      <c r="J675" t="s">
        <v>978</v>
      </c>
      <c r="K675" t="s">
        <v>2285</v>
      </c>
      <c r="L675" s="60" t="s">
        <v>150</v>
      </c>
      <c r="M675" s="1" t="str">
        <f t="shared" si="71"/>
        <v>広島市</v>
      </c>
      <c r="N675" s="1" t="str">
        <f t="shared" si="73"/>
        <v>低</v>
      </c>
      <c r="O675" s="45">
        <v>43249</v>
      </c>
      <c r="P675" s="16">
        <f t="shared" si="72"/>
        <v>5</v>
      </c>
      <c r="Q675" s="16">
        <f t="shared" si="74"/>
        <v>1</v>
      </c>
      <c r="R675">
        <f t="shared" si="75"/>
        <v>1</v>
      </c>
    </row>
    <row r="676" spans="1:18" x14ac:dyDescent="0.4">
      <c r="A676" s="44" t="str">
        <f t="shared" si="70"/>
        <v>07-0167-8145-3910-2000-0000-0013e1680t7319</v>
      </c>
      <c r="B676" t="s">
        <v>3477</v>
      </c>
      <c r="C676" t="s">
        <v>3478</v>
      </c>
      <c r="E676" t="s">
        <v>1672</v>
      </c>
      <c r="F676" t="s">
        <v>668</v>
      </c>
      <c r="G676" s="13">
        <v>43566</v>
      </c>
      <c r="H676">
        <v>77.760000000000005</v>
      </c>
      <c r="I676" t="s">
        <v>145</v>
      </c>
      <c r="J676" t="s">
        <v>978</v>
      </c>
      <c r="K676" t="s">
        <v>2285</v>
      </c>
      <c r="L676" s="60" t="s">
        <v>150</v>
      </c>
      <c r="M676" s="1" t="str">
        <f t="shared" si="71"/>
        <v>広島市</v>
      </c>
      <c r="N676" s="1" t="str">
        <f t="shared" si="73"/>
        <v>低</v>
      </c>
      <c r="O676" s="45">
        <v>43566</v>
      </c>
      <c r="P676" s="16">
        <f t="shared" si="72"/>
        <v>4</v>
      </c>
      <c r="Q676" s="16">
        <f t="shared" si="74"/>
        <v>1</v>
      </c>
      <c r="R676">
        <f t="shared" si="75"/>
        <v>1</v>
      </c>
    </row>
    <row r="677" spans="1:18" x14ac:dyDescent="0.4">
      <c r="A677" s="44" t="str">
        <f t="shared" si="70"/>
        <v>07-0167-8146-9410-2000-0000-0013e1680u7914</v>
      </c>
      <c r="B677" t="s">
        <v>3479</v>
      </c>
      <c r="C677" t="s">
        <v>3480</v>
      </c>
      <c r="D677" s="83" t="s">
        <v>4466</v>
      </c>
      <c r="E677" t="s">
        <v>1673</v>
      </c>
      <c r="F677" t="s">
        <v>655</v>
      </c>
      <c r="G677" s="13">
        <v>43258</v>
      </c>
      <c r="H677">
        <v>60.48</v>
      </c>
      <c r="I677" t="s">
        <v>145</v>
      </c>
      <c r="J677" t="s">
        <v>978</v>
      </c>
      <c r="K677" t="s">
        <v>2285</v>
      </c>
      <c r="L677" s="60" t="s">
        <v>150</v>
      </c>
      <c r="M677" s="1" t="str">
        <f t="shared" si="71"/>
        <v>広島市</v>
      </c>
      <c r="N677" s="1" t="str">
        <f t="shared" si="73"/>
        <v>低</v>
      </c>
      <c r="O677" s="45">
        <v>43258</v>
      </c>
      <c r="P677" s="16">
        <f t="shared" si="72"/>
        <v>5</v>
      </c>
      <c r="Q677" s="16">
        <f t="shared" si="74"/>
        <v>1</v>
      </c>
      <c r="R677">
        <f t="shared" si="75"/>
        <v>1</v>
      </c>
    </row>
    <row r="678" spans="1:18" x14ac:dyDescent="0.4">
      <c r="A678" s="44" t="str">
        <f t="shared" si="70"/>
        <v>07-0127-4984-3010-2000-0000-0017k9240s7310</v>
      </c>
      <c r="B678" s="71" t="s">
        <v>3481</v>
      </c>
      <c r="C678" t="s">
        <v>3482</v>
      </c>
      <c r="E678" t="s">
        <v>1674</v>
      </c>
      <c r="F678" t="s">
        <v>669</v>
      </c>
      <c r="G678" s="13">
        <v>43253</v>
      </c>
      <c r="H678">
        <v>77.760000000000005</v>
      </c>
      <c r="I678" t="s">
        <v>145</v>
      </c>
      <c r="J678" t="s">
        <v>995</v>
      </c>
      <c r="K678" t="s">
        <v>2285</v>
      </c>
      <c r="L678" s="60" t="s">
        <v>150</v>
      </c>
      <c r="M678" s="1" t="str">
        <f t="shared" si="71"/>
        <v>松江市</v>
      </c>
      <c r="N678" s="1" t="str">
        <f t="shared" si="73"/>
        <v>低</v>
      </c>
      <c r="O678" s="45">
        <v>43253</v>
      </c>
      <c r="P678" s="16">
        <f t="shared" si="72"/>
        <v>5</v>
      </c>
      <c r="Q678" s="16">
        <f t="shared" si="74"/>
        <v>1</v>
      </c>
      <c r="R678">
        <f t="shared" si="75"/>
        <v>1</v>
      </c>
    </row>
    <row r="679" spans="1:18" x14ac:dyDescent="0.4">
      <c r="A679" s="44" t="str">
        <f t="shared" si="70"/>
        <v>07-0167-8141-2710-2000-0000-0010e1680p7217</v>
      </c>
      <c r="B679" t="s">
        <v>3483</v>
      </c>
      <c r="C679" t="s">
        <v>3484</v>
      </c>
      <c r="D679" s="83" t="s">
        <v>4466</v>
      </c>
      <c r="E679" t="s">
        <v>1675</v>
      </c>
      <c r="F679" t="s">
        <v>670</v>
      </c>
      <c r="G679" s="13">
        <v>43167</v>
      </c>
      <c r="H679">
        <v>73.44</v>
      </c>
      <c r="I679" t="s">
        <v>145</v>
      </c>
      <c r="J679" t="s">
        <v>978</v>
      </c>
      <c r="K679" t="s">
        <v>2285</v>
      </c>
      <c r="L679" s="60" t="s">
        <v>150</v>
      </c>
      <c r="M679" s="1" t="str">
        <f t="shared" si="71"/>
        <v>広島市</v>
      </c>
      <c r="N679" s="1" t="str">
        <f t="shared" si="73"/>
        <v>低</v>
      </c>
      <c r="O679" s="45">
        <v>43167</v>
      </c>
      <c r="P679" s="16">
        <f t="shared" si="72"/>
        <v>5</v>
      </c>
      <c r="Q679" s="16">
        <f t="shared" si="74"/>
        <v>1</v>
      </c>
      <c r="R679">
        <f t="shared" si="75"/>
        <v>1</v>
      </c>
    </row>
    <row r="680" spans="1:18" x14ac:dyDescent="0.4">
      <c r="A680" s="44" t="str">
        <f t="shared" si="70"/>
        <v>07-0178-8702-2210-2000-0000-0016a7780q8212</v>
      </c>
      <c r="B680" t="s">
        <v>3485</v>
      </c>
      <c r="C680" t="s">
        <v>3486</v>
      </c>
      <c r="E680" t="s">
        <v>1676</v>
      </c>
      <c r="F680" t="s">
        <v>671</v>
      </c>
      <c r="G680" s="13">
        <v>43160</v>
      </c>
      <c r="H680">
        <v>11.34</v>
      </c>
      <c r="I680" t="s">
        <v>145</v>
      </c>
      <c r="J680" t="s">
        <v>997</v>
      </c>
      <c r="K680" t="s">
        <v>2285</v>
      </c>
      <c r="L680" s="60" t="s">
        <v>150</v>
      </c>
      <c r="M680" s="1" t="str">
        <f t="shared" si="71"/>
        <v>山口市</v>
      </c>
      <c r="N680" s="1" t="str">
        <f t="shared" si="73"/>
        <v>低</v>
      </c>
      <c r="O680" s="45">
        <v>43160</v>
      </c>
      <c r="P680" s="16">
        <f t="shared" si="72"/>
        <v>5</v>
      </c>
      <c r="Q680" s="16">
        <f t="shared" si="74"/>
        <v>1</v>
      </c>
      <c r="R680">
        <f t="shared" si="75"/>
        <v>1</v>
      </c>
    </row>
    <row r="681" spans="1:18" x14ac:dyDescent="0.4">
      <c r="A681" s="44" t="str">
        <f t="shared" si="70"/>
        <v>07-0127-4984-2910-2000-0000-0013k9240s7219</v>
      </c>
      <c r="B681" t="s">
        <v>3487</v>
      </c>
      <c r="C681" t="s">
        <v>3488</v>
      </c>
      <c r="E681" t="s">
        <v>1677</v>
      </c>
      <c r="F681" t="s">
        <v>672</v>
      </c>
      <c r="G681" s="13">
        <v>43195</v>
      </c>
      <c r="H681">
        <v>36.450000000000003</v>
      </c>
      <c r="I681" t="s">
        <v>145</v>
      </c>
      <c r="J681" t="s">
        <v>995</v>
      </c>
      <c r="K681" t="s">
        <v>2285</v>
      </c>
      <c r="L681" s="60" t="s">
        <v>150</v>
      </c>
      <c r="M681" s="1" t="str">
        <f t="shared" si="71"/>
        <v>松江市</v>
      </c>
      <c r="N681" s="1" t="str">
        <f t="shared" si="73"/>
        <v>低</v>
      </c>
      <c r="O681" s="45">
        <v>43195</v>
      </c>
      <c r="P681" s="16">
        <f t="shared" si="72"/>
        <v>5</v>
      </c>
      <c r="Q681" s="16">
        <f t="shared" si="74"/>
        <v>1</v>
      </c>
      <c r="R681">
        <f t="shared" si="75"/>
        <v>1</v>
      </c>
    </row>
    <row r="682" spans="1:18" x14ac:dyDescent="0.4">
      <c r="A682" s="44" t="str">
        <f t="shared" si="70"/>
        <v>07-0134-1537-1010-2000-0000-0014d5310v4110</v>
      </c>
      <c r="B682" s="71" t="s">
        <v>3489</v>
      </c>
      <c r="C682" t="s">
        <v>3490</v>
      </c>
      <c r="E682" t="s">
        <v>1678</v>
      </c>
      <c r="F682" t="s">
        <v>673</v>
      </c>
      <c r="G682" s="13">
        <v>43256</v>
      </c>
      <c r="H682">
        <v>32.4</v>
      </c>
      <c r="I682" t="s">
        <v>145</v>
      </c>
      <c r="J682" t="s">
        <v>993</v>
      </c>
      <c r="K682" t="s">
        <v>2285</v>
      </c>
      <c r="L682" s="60" t="s">
        <v>150</v>
      </c>
      <c r="M682" s="1" t="str">
        <f t="shared" si="71"/>
        <v>岡山市</v>
      </c>
      <c r="N682" s="1" t="str">
        <f t="shared" si="73"/>
        <v>低</v>
      </c>
      <c r="O682" s="45">
        <v>43256</v>
      </c>
      <c r="P682" s="16">
        <f t="shared" si="72"/>
        <v>5</v>
      </c>
      <c r="Q682" s="16">
        <f t="shared" si="74"/>
        <v>1</v>
      </c>
      <c r="R682">
        <f t="shared" si="75"/>
        <v>1</v>
      </c>
    </row>
    <row r="683" spans="1:18" x14ac:dyDescent="0.4">
      <c r="A683" s="44" t="str">
        <f t="shared" si="70"/>
        <v>07-0146-0837-8210-2000-0000-0010d8400v6812</v>
      </c>
      <c r="B683" t="s">
        <v>3491</v>
      </c>
      <c r="C683" t="s">
        <v>3492</v>
      </c>
      <c r="E683" t="s">
        <v>1679</v>
      </c>
      <c r="F683" t="s">
        <v>674</v>
      </c>
      <c r="G683" s="13">
        <v>43311</v>
      </c>
      <c r="H683">
        <v>38.880000000000003</v>
      </c>
      <c r="I683" t="s">
        <v>145</v>
      </c>
      <c r="J683" t="s">
        <v>980</v>
      </c>
      <c r="K683" t="s">
        <v>2285</v>
      </c>
      <c r="L683" s="60" t="s">
        <v>150</v>
      </c>
      <c r="M683" s="1" t="str">
        <f t="shared" si="71"/>
        <v>岡山市</v>
      </c>
      <c r="N683" s="1" t="str">
        <f t="shared" si="73"/>
        <v>低</v>
      </c>
      <c r="O683" s="45">
        <v>43311</v>
      </c>
      <c r="P683" s="16">
        <f t="shared" si="72"/>
        <v>5</v>
      </c>
      <c r="Q683" s="16">
        <f t="shared" si="74"/>
        <v>1</v>
      </c>
      <c r="R683">
        <f t="shared" si="75"/>
        <v>1</v>
      </c>
    </row>
    <row r="684" spans="1:18" x14ac:dyDescent="0.4">
      <c r="A684" s="44" t="str">
        <f t="shared" si="70"/>
        <v>07-0130-5088-8810-2000-0000-0012k0350w0818</v>
      </c>
      <c r="B684" t="s">
        <v>3493</v>
      </c>
      <c r="C684" t="s">
        <v>3494</v>
      </c>
      <c r="E684" t="s">
        <v>1680</v>
      </c>
      <c r="F684" t="s">
        <v>675</v>
      </c>
      <c r="G684" s="13">
        <v>43263</v>
      </c>
      <c r="H684">
        <v>90.72</v>
      </c>
      <c r="I684" t="s">
        <v>145</v>
      </c>
      <c r="J684" t="s">
        <v>980</v>
      </c>
      <c r="K684" t="s">
        <v>2285</v>
      </c>
      <c r="L684" s="60" t="s">
        <v>150</v>
      </c>
      <c r="M684" s="1" t="str">
        <f t="shared" si="71"/>
        <v>岡山市</v>
      </c>
      <c r="N684" s="1" t="str">
        <f t="shared" si="73"/>
        <v>低</v>
      </c>
      <c r="O684" s="45">
        <v>43263</v>
      </c>
      <c r="P684" s="16">
        <f t="shared" si="72"/>
        <v>5</v>
      </c>
      <c r="Q684" s="16">
        <f t="shared" si="74"/>
        <v>1</v>
      </c>
      <c r="R684">
        <f t="shared" si="75"/>
        <v>1</v>
      </c>
    </row>
    <row r="685" spans="1:18" x14ac:dyDescent="0.4">
      <c r="A685" s="44" t="str">
        <f t="shared" si="70"/>
        <v>07-0141-0171-9510-2000-0000-0014h1400p1915</v>
      </c>
      <c r="B685" t="s">
        <v>3495</v>
      </c>
      <c r="C685" t="s">
        <v>3496</v>
      </c>
      <c r="D685" s="83" t="s">
        <v>4466</v>
      </c>
      <c r="E685" t="s">
        <v>1681</v>
      </c>
      <c r="F685" t="s">
        <v>676</v>
      </c>
      <c r="G685" s="13">
        <v>43248</v>
      </c>
      <c r="H685">
        <v>49.41</v>
      </c>
      <c r="I685" t="s">
        <v>145</v>
      </c>
      <c r="J685" t="s">
        <v>980</v>
      </c>
      <c r="K685" t="s">
        <v>2285</v>
      </c>
      <c r="L685" s="60" t="s">
        <v>150</v>
      </c>
      <c r="M685" s="1" t="str">
        <f t="shared" si="71"/>
        <v>岡山市</v>
      </c>
      <c r="N685" s="1" t="str">
        <f t="shared" si="73"/>
        <v>低</v>
      </c>
      <c r="O685" s="45">
        <v>43248</v>
      </c>
      <c r="P685" s="16">
        <f t="shared" si="72"/>
        <v>5</v>
      </c>
      <c r="Q685" s="16">
        <f t="shared" si="74"/>
        <v>1</v>
      </c>
      <c r="R685">
        <f t="shared" si="75"/>
        <v>1</v>
      </c>
    </row>
    <row r="686" spans="1:18" x14ac:dyDescent="0.4">
      <c r="A686" s="44" t="str">
        <f t="shared" si="70"/>
        <v>07-0120-8530-8510-2000-0000-0011d5280n0815</v>
      </c>
      <c r="B686" t="s">
        <v>3497</v>
      </c>
      <c r="C686" t="s">
        <v>3498</v>
      </c>
      <c r="E686" t="s">
        <v>1682</v>
      </c>
      <c r="F686" t="s">
        <v>677</v>
      </c>
      <c r="G686" s="13">
        <v>43207</v>
      </c>
      <c r="H686">
        <v>11.34</v>
      </c>
      <c r="I686" t="s">
        <v>145</v>
      </c>
      <c r="J686" t="s">
        <v>995</v>
      </c>
      <c r="K686" t="s">
        <v>2285</v>
      </c>
      <c r="L686" s="60" t="s">
        <v>150</v>
      </c>
      <c r="M686" s="1" t="str">
        <f t="shared" si="71"/>
        <v>松江市</v>
      </c>
      <c r="N686" s="1" t="str">
        <f t="shared" si="73"/>
        <v>低</v>
      </c>
      <c r="O686" s="45">
        <v>43207</v>
      </c>
      <c r="P686" s="16">
        <f t="shared" si="72"/>
        <v>5</v>
      </c>
      <c r="Q686" s="16">
        <f t="shared" si="74"/>
        <v>1</v>
      </c>
      <c r="R686">
        <f t="shared" si="75"/>
        <v>1</v>
      </c>
    </row>
    <row r="687" spans="1:18" x14ac:dyDescent="0.4">
      <c r="A687" s="44" t="str">
        <f t="shared" si="70"/>
        <v>07-0146-0798-5810-2000-0000-0011m7400w6518</v>
      </c>
      <c r="B687" t="s">
        <v>3499</v>
      </c>
      <c r="C687" t="s">
        <v>3500</v>
      </c>
      <c r="D687" s="83" t="s">
        <v>4466</v>
      </c>
      <c r="E687" t="s">
        <v>1683</v>
      </c>
      <c r="F687" t="s">
        <v>678</v>
      </c>
      <c r="G687" s="13">
        <v>43253</v>
      </c>
      <c r="H687">
        <v>28.62</v>
      </c>
      <c r="I687" t="s">
        <v>145</v>
      </c>
      <c r="J687" t="s">
        <v>980</v>
      </c>
      <c r="K687" t="s">
        <v>2285</v>
      </c>
      <c r="L687" s="60" t="s">
        <v>150</v>
      </c>
      <c r="M687" s="1" t="str">
        <f t="shared" si="71"/>
        <v>岡山市</v>
      </c>
      <c r="N687" s="1" t="str">
        <f t="shared" si="73"/>
        <v>低</v>
      </c>
      <c r="O687" s="45">
        <v>43253</v>
      </c>
      <c r="P687" s="16">
        <f t="shared" si="72"/>
        <v>5</v>
      </c>
      <c r="Q687" s="16">
        <f t="shared" si="74"/>
        <v>1</v>
      </c>
      <c r="R687">
        <f t="shared" si="75"/>
        <v>1</v>
      </c>
    </row>
    <row r="688" spans="1:18" x14ac:dyDescent="0.4">
      <c r="A688" s="44" t="str">
        <f t="shared" si="70"/>
        <v>07-0141-0171-0710-2000-0000-0011h1400p1017</v>
      </c>
      <c r="B688" t="s">
        <v>3501</v>
      </c>
      <c r="C688" t="s">
        <v>3502</v>
      </c>
      <c r="E688" t="s">
        <v>1684</v>
      </c>
      <c r="F688" t="s">
        <v>679</v>
      </c>
      <c r="G688" s="13">
        <v>43308</v>
      </c>
      <c r="H688">
        <v>26.46</v>
      </c>
      <c r="I688" t="s">
        <v>145</v>
      </c>
      <c r="J688" t="s">
        <v>980</v>
      </c>
      <c r="K688" t="s">
        <v>2285</v>
      </c>
      <c r="L688" s="60" t="s">
        <v>150</v>
      </c>
      <c r="M688" s="1" t="str">
        <f t="shared" si="71"/>
        <v>岡山市</v>
      </c>
      <c r="N688" s="1" t="str">
        <f t="shared" si="73"/>
        <v>低</v>
      </c>
      <c r="O688" s="45">
        <v>43308</v>
      </c>
      <c r="P688" s="16">
        <f t="shared" si="72"/>
        <v>5</v>
      </c>
      <c r="Q688" s="16">
        <f t="shared" si="74"/>
        <v>1</v>
      </c>
      <c r="R688">
        <f t="shared" si="75"/>
        <v>1</v>
      </c>
    </row>
    <row r="689" spans="1:18" x14ac:dyDescent="0.4">
      <c r="A689" s="44" t="str">
        <f t="shared" si="70"/>
        <v>07-0134-1537-4710-2000-0000-0018d5310v4417</v>
      </c>
      <c r="B689" t="s">
        <v>3503</v>
      </c>
      <c r="C689" t="s">
        <v>3504</v>
      </c>
      <c r="D689" s="83" t="s">
        <v>4466</v>
      </c>
      <c r="E689" t="s">
        <v>1685</v>
      </c>
      <c r="F689" t="s">
        <v>680</v>
      </c>
      <c r="G689" s="13">
        <v>43228</v>
      </c>
      <c r="H689">
        <v>11.34</v>
      </c>
      <c r="I689" t="s">
        <v>145</v>
      </c>
      <c r="J689" t="s">
        <v>980</v>
      </c>
      <c r="K689" t="s">
        <v>2285</v>
      </c>
      <c r="L689" s="60" t="s">
        <v>150</v>
      </c>
      <c r="M689" s="1" t="str">
        <f t="shared" si="71"/>
        <v>岡山市</v>
      </c>
      <c r="N689" s="1" t="str">
        <f t="shared" si="73"/>
        <v>低</v>
      </c>
      <c r="O689" s="45">
        <v>43228</v>
      </c>
      <c r="P689" s="16">
        <f t="shared" si="72"/>
        <v>5</v>
      </c>
      <c r="Q689" s="16">
        <f t="shared" si="74"/>
        <v>1</v>
      </c>
      <c r="R689">
        <f t="shared" si="75"/>
        <v>1</v>
      </c>
    </row>
    <row r="690" spans="1:18" x14ac:dyDescent="0.4">
      <c r="A690" s="44" t="str">
        <f t="shared" si="70"/>
        <v>07-0111-1021-6010-2000-0000-0012c0110p1610</v>
      </c>
      <c r="B690" t="s">
        <v>3505</v>
      </c>
      <c r="C690" t="s">
        <v>3506</v>
      </c>
      <c r="D690" s="83" t="s">
        <v>4466</v>
      </c>
      <c r="E690" t="s">
        <v>1686</v>
      </c>
      <c r="F690" t="s">
        <v>681</v>
      </c>
      <c r="G690" s="13">
        <v>43306</v>
      </c>
      <c r="H690">
        <v>86.4</v>
      </c>
      <c r="I690" t="s">
        <v>145</v>
      </c>
      <c r="J690" t="s">
        <v>994</v>
      </c>
      <c r="K690" t="s">
        <v>2285</v>
      </c>
      <c r="L690" s="60" t="s">
        <v>150</v>
      </c>
      <c r="M690" s="1" t="str">
        <f t="shared" si="71"/>
        <v>鳥取市</v>
      </c>
      <c r="N690" s="1" t="str">
        <f t="shared" si="73"/>
        <v>低</v>
      </c>
      <c r="O690" s="45">
        <v>43306</v>
      </c>
      <c r="P690" s="16">
        <f t="shared" si="72"/>
        <v>5</v>
      </c>
      <c r="Q690" s="16">
        <f t="shared" si="74"/>
        <v>1</v>
      </c>
      <c r="R690">
        <f t="shared" si="75"/>
        <v>1</v>
      </c>
    </row>
    <row r="691" spans="1:18" x14ac:dyDescent="0.4">
      <c r="A691" s="44" t="str">
        <f t="shared" si="70"/>
        <v>07-0141-0172-6210-2000-0000-0011h1400q1612</v>
      </c>
      <c r="B691" t="s">
        <v>3507</v>
      </c>
      <c r="C691" t="s">
        <v>3508</v>
      </c>
      <c r="E691" t="s">
        <v>1687</v>
      </c>
      <c r="F691" t="s">
        <v>682</v>
      </c>
      <c r="G691" s="13">
        <v>43194</v>
      </c>
      <c r="H691">
        <v>47.52</v>
      </c>
      <c r="I691" t="s">
        <v>145</v>
      </c>
      <c r="J691" t="s">
        <v>980</v>
      </c>
      <c r="K691" t="s">
        <v>2285</v>
      </c>
      <c r="L691" s="60" t="s">
        <v>150</v>
      </c>
      <c r="M691" s="1" t="str">
        <f t="shared" si="71"/>
        <v>岡山市</v>
      </c>
      <c r="N691" s="1" t="str">
        <f t="shared" si="73"/>
        <v>低</v>
      </c>
      <c r="O691" s="45">
        <v>43194</v>
      </c>
      <c r="P691" s="16">
        <f t="shared" si="72"/>
        <v>5</v>
      </c>
      <c r="Q691" s="16">
        <f t="shared" si="74"/>
        <v>1</v>
      </c>
      <c r="R691">
        <f t="shared" si="75"/>
        <v>1</v>
      </c>
    </row>
    <row r="692" spans="1:18" x14ac:dyDescent="0.4">
      <c r="A692" s="44" t="str">
        <f t="shared" si="70"/>
        <v>07-0167-8155-6710-2000-0000-0017f1680t7617</v>
      </c>
      <c r="B692" t="s">
        <v>3509</v>
      </c>
      <c r="C692" t="s">
        <v>3510</v>
      </c>
      <c r="E692" t="s">
        <v>1688</v>
      </c>
      <c r="F692" t="s">
        <v>683</v>
      </c>
      <c r="G692" s="13">
        <v>43252</v>
      </c>
      <c r="H692">
        <v>34.56</v>
      </c>
      <c r="I692" t="s">
        <v>145</v>
      </c>
      <c r="J692" t="s">
        <v>978</v>
      </c>
      <c r="K692" t="s">
        <v>2285</v>
      </c>
      <c r="L692" s="60" t="s">
        <v>150</v>
      </c>
      <c r="M692" s="1" t="str">
        <f t="shared" si="71"/>
        <v>広島市</v>
      </c>
      <c r="N692" s="1" t="str">
        <f t="shared" si="73"/>
        <v>低</v>
      </c>
      <c r="O692" s="45">
        <v>43252</v>
      </c>
      <c r="P692" s="16">
        <f t="shared" si="72"/>
        <v>5</v>
      </c>
      <c r="Q692" s="16">
        <f t="shared" si="74"/>
        <v>1</v>
      </c>
      <c r="R692">
        <f t="shared" si="75"/>
        <v>1</v>
      </c>
    </row>
    <row r="693" spans="1:18" x14ac:dyDescent="0.4">
      <c r="A693" s="44" t="str">
        <f t="shared" si="70"/>
        <v>07-0167-8145-8410-2000-0000-0013e1680t7814</v>
      </c>
      <c r="B693" t="s">
        <v>3511</v>
      </c>
      <c r="C693" t="s">
        <v>3512</v>
      </c>
      <c r="E693" t="s">
        <v>1689</v>
      </c>
      <c r="F693" t="s">
        <v>684</v>
      </c>
      <c r="G693" s="13">
        <v>43172</v>
      </c>
      <c r="H693">
        <v>14.04</v>
      </c>
      <c r="I693" t="s">
        <v>145</v>
      </c>
      <c r="J693" t="s">
        <v>978</v>
      </c>
      <c r="K693" t="s">
        <v>2285</v>
      </c>
      <c r="L693" s="60" t="s">
        <v>150</v>
      </c>
      <c r="M693" s="1" t="str">
        <f t="shared" si="71"/>
        <v>広島市</v>
      </c>
      <c r="N693" s="1" t="str">
        <f t="shared" si="73"/>
        <v>低</v>
      </c>
      <c r="O693" s="45">
        <v>43172</v>
      </c>
      <c r="P693" s="16">
        <f t="shared" si="72"/>
        <v>5</v>
      </c>
      <c r="Q693" s="16">
        <f t="shared" si="74"/>
        <v>1</v>
      </c>
      <c r="R693">
        <f t="shared" si="75"/>
        <v>1</v>
      </c>
    </row>
    <row r="694" spans="1:18" x14ac:dyDescent="0.4">
      <c r="A694" s="44" t="str">
        <f t="shared" si="70"/>
        <v>07-0185-5053-4410-2000-0000-0010f0850r5414</v>
      </c>
      <c r="B694" t="s">
        <v>3513</v>
      </c>
      <c r="C694" t="s">
        <v>3514</v>
      </c>
      <c r="E694" t="s">
        <v>1690</v>
      </c>
      <c r="F694" t="s">
        <v>685</v>
      </c>
      <c r="G694" s="13">
        <v>43378</v>
      </c>
      <c r="H694">
        <v>68.040000000000006</v>
      </c>
      <c r="I694" t="s">
        <v>145</v>
      </c>
      <c r="J694" t="s">
        <v>982</v>
      </c>
      <c r="K694" t="s">
        <v>2285</v>
      </c>
      <c r="L694" s="60" t="s">
        <v>150</v>
      </c>
      <c r="M694" s="1" t="str">
        <f t="shared" si="71"/>
        <v>山口市</v>
      </c>
      <c r="N694" s="1" t="str">
        <f t="shared" si="73"/>
        <v>低</v>
      </c>
      <c r="O694" s="45">
        <v>43378</v>
      </c>
      <c r="P694" s="16">
        <f t="shared" si="72"/>
        <v>4</v>
      </c>
      <c r="Q694" s="16">
        <f t="shared" si="74"/>
        <v>1</v>
      </c>
      <c r="R694">
        <f t="shared" si="75"/>
        <v>1</v>
      </c>
    </row>
    <row r="695" spans="1:18" x14ac:dyDescent="0.4">
      <c r="A695" s="44" t="str">
        <f t="shared" si="70"/>
        <v>07-0150-6976-7510-2000-0000-0013h9560u0715</v>
      </c>
      <c r="B695" t="s">
        <v>3515</v>
      </c>
      <c r="C695" t="s">
        <v>3516</v>
      </c>
      <c r="E695" t="s">
        <v>1691</v>
      </c>
      <c r="F695" t="s">
        <v>686</v>
      </c>
      <c r="G695" s="13">
        <v>43269</v>
      </c>
      <c r="H695">
        <v>19.440000000000001</v>
      </c>
      <c r="I695" t="s">
        <v>145</v>
      </c>
      <c r="J695" t="s">
        <v>978</v>
      </c>
      <c r="K695" t="s">
        <v>2285</v>
      </c>
      <c r="L695" s="60" t="s">
        <v>150</v>
      </c>
      <c r="M695" s="1" t="str">
        <f t="shared" si="71"/>
        <v>広島市</v>
      </c>
      <c r="N695" s="1" t="str">
        <f t="shared" si="73"/>
        <v>低</v>
      </c>
      <c r="O695" s="45">
        <v>43269</v>
      </c>
      <c r="P695" s="16">
        <f t="shared" si="72"/>
        <v>5</v>
      </c>
      <c r="Q695" s="16">
        <f t="shared" si="74"/>
        <v>1</v>
      </c>
      <c r="R695">
        <f t="shared" si="75"/>
        <v>1</v>
      </c>
    </row>
    <row r="696" spans="1:18" x14ac:dyDescent="0.4">
      <c r="A696" s="44" t="str">
        <f t="shared" si="70"/>
        <v>07-0167-8154-5410-2000-0000-0018f1680s7514</v>
      </c>
      <c r="B696" s="71" t="s">
        <v>3517</v>
      </c>
      <c r="C696" t="s">
        <v>3518</v>
      </c>
      <c r="E696" t="s">
        <v>1692</v>
      </c>
      <c r="F696" t="s">
        <v>491</v>
      </c>
      <c r="G696" s="13">
        <v>43257</v>
      </c>
      <c r="H696">
        <v>77.760000000000005</v>
      </c>
      <c r="I696" t="s">
        <v>145</v>
      </c>
      <c r="J696" t="s">
        <v>978</v>
      </c>
      <c r="K696" t="s">
        <v>2285</v>
      </c>
      <c r="L696" s="60" t="s">
        <v>150</v>
      </c>
      <c r="M696" s="1" t="str">
        <f t="shared" si="71"/>
        <v>広島市</v>
      </c>
      <c r="N696" s="1" t="str">
        <f t="shared" si="73"/>
        <v>低</v>
      </c>
      <c r="O696" s="45">
        <v>43257</v>
      </c>
      <c r="P696" s="16">
        <f t="shared" si="72"/>
        <v>5</v>
      </c>
      <c r="Q696" s="16">
        <f t="shared" si="74"/>
        <v>1</v>
      </c>
      <c r="R696">
        <f t="shared" si="75"/>
        <v>1</v>
      </c>
    </row>
    <row r="697" spans="1:18" x14ac:dyDescent="0.4">
      <c r="A697" s="44" t="str">
        <f t="shared" si="70"/>
        <v>07-0167-8154-5310-2000-0000-0015f1680s7513</v>
      </c>
      <c r="B697" s="71" t="s">
        <v>3519</v>
      </c>
      <c r="C697" t="s">
        <v>3520</v>
      </c>
      <c r="E697" t="s">
        <v>1693</v>
      </c>
      <c r="F697" t="s">
        <v>491</v>
      </c>
      <c r="G697" s="13">
        <v>43264</v>
      </c>
      <c r="H697">
        <v>59.94</v>
      </c>
      <c r="I697" t="s">
        <v>145</v>
      </c>
      <c r="J697" t="s">
        <v>978</v>
      </c>
      <c r="K697" t="s">
        <v>2285</v>
      </c>
      <c r="L697" s="60" t="s">
        <v>150</v>
      </c>
      <c r="M697" s="1" t="str">
        <f t="shared" si="71"/>
        <v>広島市</v>
      </c>
      <c r="N697" s="1" t="str">
        <f t="shared" si="73"/>
        <v>低</v>
      </c>
      <c r="O697" s="45">
        <v>43264</v>
      </c>
      <c r="P697" s="16">
        <f t="shared" si="72"/>
        <v>5</v>
      </c>
      <c r="Q697" s="16">
        <f t="shared" si="74"/>
        <v>1</v>
      </c>
      <c r="R697">
        <f t="shared" si="75"/>
        <v>1</v>
      </c>
    </row>
    <row r="698" spans="1:18" x14ac:dyDescent="0.4">
      <c r="A698" s="44" t="str">
        <f t="shared" si="70"/>
        <v>07-0167-8155-6210-2000-0000-0012f1680t7612</v>
      </c>
      <c r="B698" t="s">
        <v>3521</v>
      </c>
      <c r="C698" t="s">
        <v>3522</v>
      </c>
      <c r="E698" t="s">
        <v>1694</v>
      </c>
      <c r="F698" t="s">
        <v>687</v>
      </c>
      <c r="G698" s="13">
        <v>43430</v>
      </c>
      <c r="H698">
        <v>77.760000000000005</v>
      </c>
      <c r="I698" t="s">
        <v>145</v>
      </c>
      <c r="J698" t="s">
        <v>978</v>
      </c>
      <c r="K698" t="s">
        <v>2285</v>
      </c>
      <c r="L698" s="60" t="s">
        <v>150</v>
      </c>
      <c r="M698" s="1" t="str">
        <f t="shared" si="71"/>
        <v>広島市</v>
      </c>
      <c r="N698" s="1" t="str">
        <f t="shared" si="73"/>
        <v>低</v>
      </c>
      <c r="O698" s="45">
        <v>43430</v>
      </c>
      <c r="P698" s="16">
        <f t="shared" si="72"/>
        <v>4</v>
      </c>
      <c r="Q698" s="16">
        <f t="shared" si="74"/>
        <v>1</v>
      </c>
      <c r="R698">
        <f t="shared" si="75"/>
        <v>1</v>
      </c>
    </row>
    <row r="699" spans="1:18" x14ac:dyDescent="0.4">
      <c r="A699" s="44" t="str">
        <f t="shared" si="70"/>
        <v>07-0156-2199-1310-2000-0000-0016m1520x6113</v>
      </c>
      <c r="B699" t="s">
        <v>3523</v>
      </c>
      <c r="C699" t="s">
        <v>3524</v>
      </c>
      <c r="E699" t="s">
        <v>1695</v>
      </c>
      <c r="F699" t="s">
        <v>688</v>
      </c>
      <c r="G699" s="13">
        <v>43256</v>
      </c>
      <c r="H699">
        <v>87.48</v>
      </c>
      <c r="I699" t="s">
        <v>145</v>
      </c>
      <c r="J699" t="s">
        <v>978</v>
      </c>
      <c r="K699" t="s">
        <v>2285</v>
      </c>
      <c r="L699" s="60" t="s">
        <v>150</v>
      </c>
      <c r="M699" s="1" t="str">
        <f t="shared" si="71"/>
        <v>広島市</v>
      </c>
      <c r="N699" s="1" t="str">
        <f t="shared" si="73"/>
        <v>低</v>
      </c>
      <c r="O699" s="45">
        <v>43256</v>
      </c>
      <c r="P699" s="16">
        <f t="shared" si="72"/>
        <v>5</v>
      </c>
      <c r="Q699" s="16">
        <f t="shared" si="74"/>
        <v>1</v>
      </c>
      <c r="R699">
        <f t="shared" si="75"/>
        <v>1</v>
      </c>
    </row>
    <row r="700" spans="1:18" x14ac:dyDescent="0.4">
      <c r="A700" s="44" t="str">
        <f t="shared" si="70"/>
        <v>07-0167-8153-4620-2000-0000-0019f1680r7416</v>
      </c>
      <c r="B700" t="s">
        <v>3525</v>
      </c>
      <c r="C700" t="s">
        <v>3526</v>
      </c>
      <c r="E700" t="s">
        <v>1696</v>
      </c>
      <c r="F700" t="s">
        <v>689</v>
      </c>
      <c r="G700" s="13">
        <v>43194</v>
      </c>
      <c r="H700">
        <v>10.53</v>
      </c>
      <c r="I700" t="s">
        <v>145</v>
      </c>
      <c r="J700" t="s">
        <v>978</v>
      </c>
      <c r="K700" t="s">
        <v>2285</v>
      </c>
      <c r="L700" s="60" t="s">
        <v>150</v>
      </c>
      <c r="M700" s="1" t="str">
        <f t="shared" si="71"/>
        <v>広島市</v>
      </c>
      <c r="N700" s="1" t="str">
        <f t="shared" si="73"/>
        <v>低</v>
      </c>
      <c r="O700" s="45">
        <v>43194</v>
      </c>
      <c r="P700" s="16">
        <f t="shared" si="72"/>
        <v>5</v>
      </c>
      <c r="Q700" s="16">
        <f t="shared" si="74"/>
        <v>1</v>
      </c>
      <c r="R700">
        <f t="shared" si="75"/>
        <v>1</v>
      </c>
    </row>
    <row r="701" spans="1:18" x14ac:dyDescent="0.4">
      <c r="A701" s="44" t="str">
        <f t="shared" si="70"/>
        <v>07-0167-8153-3920-2000-0000-0017f1680r7319</v>
      </c>
      <c r="B701" t="s">
        <v>3527</v>
      </c>
      <c r="C701" t="s">
        <v>3528</v>
      </c>
      <c r="E701" t="s">
        <v>1697</v>
      </c>
      <c r="F701" t="s">
        <v>690</v>
      </c>
      <c r="G701" s="13">
        <v>43194</v>
      </c>
      <c r="H701">
        <v>11.88</v>
      </c>
      <c r="I701" t="s">
        <v>145</v>
      </c>
      <c r="J701" t="s">
        <v>978</v>
      </c>
      <c r="K701" t="s">
        <v>2285</v>
      </c>
      <c r="L701" s="60" t="s">
        <v>150</v>
      </c>
      <c r="M701" s="1" t="str">
        <f t="shared" si="71"/>
        <v>広島市</v>
      </c>
      <c r="N701" s="1" t="str">
        <f t="shared" si="73"/>
        <v>低</v>
      </c>
      <c r="O701" s="45">
        <v>43194</v>
      </c>
      <c r="P701" s="16">
        <f t="shared" si="72"/>
        <v>5</v>
      </c>
      <c r="Q701" s="16">
        <f t="shared" si="74"/>
        <v>1</v>
      </c>
      <c r="R701">
        <f t="shared" si="75"/>
        <v>1</v>
      </c>
    </row>
    <row r="702" spans="1:18" x14ac:dyDescent="0.4">
      <c r="A702" s="44" t="str">
        <f t="shared" si="70"/>
        <v>07-0171-1394-3210-2000-0000-0010m3710s1312</v>
      </c>
      <c r="B702" t="s">
        <v>3529</v>
      </c>
      <c r="C702" t="s">
        <v>3530</v>
      </c>
      <c r="E702" t="s">
        <v>1698</v>
      </c>
      <c r="F702" t="s">
        <v>691</v>
      </c>
      <c r="G702" s="13">
        <v>43249</v>
      </c>
      <c r="H702">
        <v>18.36</v>
      </c>
      <c r="I702" t="s">
        <v>145</v>
      </c>
      <c r="J702" t="s">
        <v>982</v>
      </c>
      <c r="K702" t="s">
        <v>2285</v>
      </c>
      <c r="L702" s="60" t="s">
        <v>150</v>
      </c>
      <c r="M702" s="1" t="str">
        <f t="shared" si="71"/>
        <v>山口市</v>
      </c>
      <c r="N702" s="1" t="str">
        <f t="shared" si="73"/>
        <v>低</v>
      </c>
      <c r="O702" s="45">
        <v>43249</v>
      </c>
      <c r="P702" s="16">
        <f t="shared" si="72"/>
        <v>5</v>
      </c>
      <c r="Q702" s="16">
        <f t="shared" si="74"/>
        <v>1</v>
      </c>
      <c r="R702">
        <f t="shared" si="75"/>
        <v>1</v>
      </c>
    </row>
    <row r="703" spans="1:18" x14ac:dyDescent="0.4">
      <c r="A703" s="44" t="str">
        <f t="shared" si="70"/>
        <v>07-0185-5051-5110-2000-0000-0014f0850p5511</v>
      </c>
      <c r="B703" t="s">
        <v>3531</v>
      </c>
      <c r="C703" t="s">
        <v>3532</v>
      </c>
      <c r="E703" t="s">
        <v>1699</v>
      </c>
      <c r="F703" t="s">
        <v>692</v>
      </c>
      <c r="G703" s="13">
        <v>43272</v>
      </c>
      <c r="H703">
        <v>69.12</v>
      </c>
      <c r="I703" t="s">
        <v>145</v>
      </c>
      <c r="J703" t="s">
        <v>982</v>
      </c>
      <c r="K703" t="s">
        <v>2285</v>
      </c>
      <c r="L703" s="60" t="s">
        <v>150</v>
      </c>
      <c r="M703" s="1" t="str">
        <f t="shared" si="71"/>
        <v>山口市</v>
      </c>
      <c r="N703" s="1" t="str">
        <f t="shared" si="73"/>
        <v>低</v>
      </c>
      <c r="O703" s="45">
        <v>43272</v>
      </c>
      <c r="P703" s="16">
        <f t="shared" si="72"/>
        <v>5</v>
      </c>
      <c r="Q703" s="16">
        <f t="shared" si="74"/>
        <v>1</v>
      </c>
      <c r="R703">
        <f t="shared" si="75"/>
        <v>1</v>
      </c>
    </row>
    <row r="704" spans="1:18" x14ac:dyDescent="0.4">
      <c r="A704" s="44" t="str">
        <f t="shared" si="70"/>
        <v>07-0185-5053-4210-2000-0000-0014f0850r5412</v>
      </c>
      <c r="B704" t="s">
        <v>3533</v>
      </c>
      <c r="C704" t="s">
        <v>3534</v>
      </c>
      <c r="D704" s="83" t="s">
        <v>4466</v>
      </c>
      <c r="E704" t="s">
        <v>1700</v>
      </c>
      <c r="F704" t="s">
        <v>289</v>
      </c>
      <c r="G704" s="13">
        <v>43432</v>
      </c>
      <c r="H704">
        <v>83.16</v>
      </c>
      <c r="I704" t="s">
        <v>145</v>
      </c>
      <c r="J704" t="s">
        <v>982</v>
      </c>
      <c r="K704" t="s">
        <v>2285</v>
      </c>
      <c r="L704" s="60" t="s">
        <v>150</v>
      </c>
      <c r="M704" s="1" t="str">
        <f t="shared" si="71"/>
        <v>山口市</v>
      </c>
      <c r="N704" s="1" t="str">
        <f t="shared" si="73"/>
        <v>低</v>
      </c>
      <c r="O704" s="45">
        <v>43432</v>
      </c>
      <c r="P704" s="16">
        <f t="shared" si="72"/>
        <v>4</v>
      </c>
      <c r="Q704" s="16">
        <f t="shared" si="74"/>
        <v>1</v>
      </c>
      <c r="R704">
        <f t="shared" si="75"/>
        <v>1</v>
      </c>
    </row>
    <row r="705" spans="1:18" x14ac:dyDescent="0.4">
      <c r="A705" s="44" t="str">
        <f t="shared" si="70"/>
        <v>07-0178-8710-5110-2000-0000-0015b7780n8511</v>
      </c>
      <c r="B705" t="s">
        <v>3535</v>
      </c>
      <c r="C705" t="s">
        <v>3536</v>
      </c>
      <c r="E705" t="s">
        <v>1701</v>
      </c>
      <c r="F705" t="s">
        <v>693</v>
      </c>
      <c r="G705" s="13">
        <v>43255</v>
      </c>
      <c r="H705">
        <v>16.2</v>
      </c>
      <c r="I705" t="s">
        <v>145</v>
      </c>
      <c r="J705" t="s">
        <v>982</v>
      </c>
      <c r="K705" t="s">
        <v>2285</v>
      </c>
      <c r="L705" s="60" t="s">
        <v>150</v>
      </c>
      <c r="M705" s="1" t="str">
        <f t="shared" si="71"/>
        <v>山口市</v>
      </c>
      <c r="N705" s="1" t="str">
        <f t="shared" si="73"/>
        <v>低</v>
      </c>
      <c r="O705" s="45">
        <v>43255</v>
      </c>
      <c r="P705" s="16">
        <f t="shared" si="72"/>
        <v>5</v>
      </c>
      <c r="Q705" s="16">
        <f t="shared" si="74"/>
        <v>1</v>
      </c>
      <c r="R705">
        <f t="shared" si="75"/>
        <v>1</v>
      </c>
    </row>
    <row r="706" spans="1:18" x14ac:dyDescent="0.4">
      <c r="A706" s="44" t="str">
        <f t="shared" si="70"/>
        <v>07-0185-5053-4310-2000-0000-0017f0850r5413</v>
      </c>
      <c r="B706" t="s">
        <v>3537</v>
      </c>
      <c r="C706" t="s">
        <v>3538</v>
      </c>
      <c r="D706" s="83" t="s">
        <v>4466</v>
      </c>
      <c r="E706" t="s">
        <v>1702</v>
      </c>
      <c r="F706" t="s">
        <v>351</v>
      </c>
      <c r="G706" s="13">
        <v>43803</v>
      </c>
      <c r="H706">
        <v>73.98</v>
      </c>
      <c r="I706" t="s">
        <v>145</v>
      </c>
      <c r="J706" t="s">
        <v>982</v>
      </c>
      <c r="K706" t="s">
        <v>2285</v>
      </c>
      <c r="L706" s="60" t="s">
        <v>150</v>
      </c>
      <c r="M706" s="1" t="str">
        <f t="shared" si="71"/>
        <v>山口市</v>
      </c>
      <c r="N706" s="1" t="str">
        <f t="shared" si="73"/>
        <v>低</v>
      </c>
      <c r="O706" s="45">
        <v>43803</v>
      </c>
      <c r="P706" s="16">
        <f t="shared" si="72"/>
        <v>3</v>
      </c>
      <c r="Q706" s="16">
        <f t="shared" si="74"/>
        <v>1</v>
      </c>
      <c r="R706">
        <f t="shared" si="75"/>
        <v>1</v>
      </c>
    </row>
    <row r="707" spans="1:18" x14ac:dyDescent="0.4">
      <c r="A707" s="44" t="str">
        <f t="shared" si="70"/>
        <v>07-0171-1393-1810-2000-0000-0017m3710r1118</v>
      </c>
      <c r="B707" t="s">
        <v>3539</v>
      </c>
      <c r="C707" t="s">
        <v>3540</v>
      </c>
      <c r="E707" t="s">
        <v>1703</v>
      </c>
      <c r="F707" t="s">
        <v>694</v>
      </c>
      <c r="G707" s="13">
        <v>43271</v>
      </c>
      <c r="H707">
        <v>17.28</v>
      </c>
      <c r="I707" t="s">
        <v>145</v>
      </c>
      <c r="J707" t="s">
        <v>982</v>
      </c>
      <c r="K707" t="s">
        <v>2285</v>
      </c>
      <c r="L707" s="60" t="s">
        <v>150</v>
      </c>
      <c r="M707" s="1" t="str">
        <f t="shared" si="71"/>
        <v>山口市</v>
      </c>
      <c r="N707" s="1" t="str">
        <f t="shared" si="73"/>
        <v>低</v>
      </c>
      <c r="O707" s="45">
        <v>43271</v>
      </c>
      <c r="P707" s="16">
        <f t="shared" si="72"/>
        <v>5</v>
      </c>
      <c r="Q707" s="16">
        <f t="shared" si="74"/>
        <v>1</v>
      </c>
      <c r="R707">
        <f t="shared" si="75"/>
        <v>1</v>
      </c>
    </row>
    <row r="708" spans="1:18" x14ac:dyDescent="0.4">
      <c r="A708" s="44" t="str">
        <f>+B708&amp;C708</f>
        <v/>
      </c>
      <c r="B708" s="76"/>
      <c r="C708" s="76"/>
      <c r="E708" t="s">
        <v>1704</v>
      </c>
      <c r="F708" t="s">
        <v>695</v>
      </c>
      <c r="G708" s="13">
        <v>43700</v>
      </c>
      <c r="H708">
        <v>1617</v>
      </c>
      <c r="I708" t="s">
        <v>113</v>
      </c>
      <c r="J708" t="s">
        <v>982</v>
      </c>
      <c r="K708" s="76"/>
      <c r="L708" s="60" t="s">
        <v>147</v>
      </c>
      <c r="M708" s="1" t="str">
        <f t="shared" ref="M708:M771" si="76">+VLOOKUP(J708,$T$2:$U$11,2,0)</f>
        <v>山口市</v>
      </c>
      <c r="N708" s="1" t="str">
        <f t="shared" si="73"/>
        <v>高</v>
      </c>
      <c r="O708" s="45">
        <v>43700</v>
      </c>
      <c r="P708" s="16">
        <f t="shared" ref="P708:P771" si="77">DATEDIF(O708,$B$1,"Y")</f>
        <v>4</v>
      </c>
      <c r="Q708" s="16">
        <f>COUNTIF(C:C,C708)</f>
        <v>0</v>
      </c>
      <c r="R708">
        <f>COUNTIF(B:B,B708)</f>
        <v>0</v>
      </c>
    </row>
    <row r="709" spans="1:18" x14ac:dyDescent="0.4">
      <c r="A709" s="44" t="str">
        <f>+B709&amp;C709</f>
        <v/>
      </c>
      <c r="B709" s="76"/>
      <c r="C709" s="76"/>
      <c r="E709" t="s">
        <v>1705</v>
      </c>
      <c r="F709" t="s">
        <v>695</v>
      </c>
      <c r="G709" s="13">
        <v>43700</v>
      </c>
      <c r="H709">
        <v>1004.85</v>
      </c>
      <c r="I709" t="s">
        <v>113</v>
      </c>
      <c r="J709" t="s">
        <v>982</v>
      </c>
      <c r="K709" s="76"/>
      <c r="L709" s="60" t="s">
        <v>147</v>
      </c>
      <c r="M709" s="1" t="str">
        <f t="shared" si="76"/>
        <v>山口市</v>
      </c>
      <c r="N709" s="1" t="str">
        <f t="shared" si="73"/>
        <v>高</v>
      </c>
      <c r="O709" s="45">
        <v>43700</v>
      </c>
      <c r="P709" s="16">
        <f t="shared" si="77"/>
        <v>4</v>
      </c>
      <c r="Q709" s="16">
        <f>COUNTIF(C:C,C709)</f>
        <v>0</v>
      </c>
      <c r="R709">
        <f>COUNTIF(B:B,B709)</f>
        <v>0</v>
      </c>
    </row>
    <row r="710" spans="1:18" x14ac:dyDescent="0.4">
      <c r="A710" s="44" t="str">
        <f t="shared" ref="A710:A771" si="78">+B710&amp;C710</f>
        <v>07-0130-5103-8510-2000-0000-0017a1350r0815</v>
      </c>
      <c r="B710" t="s">
        <v>3541</v>
      </c>
      <c r="C710" t="s">
        <v>3542</v>
      </c>
      <c r="E710" t="s">
        <v>1706</v>
      </c>
      <c r="F710" t="s">
        <v>696</v>
      </c>
      <c r="G710" s="13">
        <v>43425</v>
      </c>
      <c r="H710">
        <v>50.6</v>
      </c>
      <c r="I710" t="s">
        <v>145</v>
      </c>
      <c r="J710" t="s">
        <v>993</v>
      </c>
      <c r="K710" t="s">
        <v>2285</v>
      </c>
      <c r="L710" s="60" t="s">
        <v>151</v>
      </c>
      <c r="M710" s="1" t="str">
        <f t="shared" si="76"/>
        <v>岡山市</v>
      </c>
      <c r="N710" s="1" t="str">
        <f t="shared" si="73"/>
        <v>低</v>
      </c>
      <c r="O710" s="45">
        <v>43425</v>
      </c>
      <c r="P710" s="16">
        <f t="shared" si="77"/>
        <v>4</v>
      </c>
      <c r="Q710" s="16">
        <f t="shared" si="74"/>
        <v>1</v>
      </c>
      <c r="R710">
        <f t="shared" si="75"/>
        <v>1</v>
      </c>
    </row>
    <row r="711" spans="1:18" x14ac:dyDescent="0.4">
      <c r="A711" s="44" t="str">
        <f t="shared" si="78"/>
        <v>07-0156-2233-0310-2000-0000-0014</v>
      </c>
      <c r="B711" t="s">
        <v>3543</v>
      </c>
      <c r="C711" s="76"/>
      <c r="E711" t="s">
        <v>1707</v>
      </c>
      <c r="F711" t="s">
        <v>697</v>
      </c>
      <c r="G711" s="13">
        <v>43455</v>
      </c>
      <c r="H711">
        <v>60.48</v>
      </c>
      <c r="I711" t="s">
        <v>145</v>
      </c>
      <c r="J711" t="s">
        <v>978</v>
      </c>
      <c r="K711" t="s">
        <v>2285</v>
      </c>
      <c r="L711" s="60" t="s">
        <v>150</v>
      </c>
      <c r="M711" s="1" t="str">
        <f t="shared" si="76"/>
        <v>広島市</v>
      </c>
      <c r="N711" s="1" t="str">
        <f t="shared" si="73"/>
        <v>低</v>
      </c>
      <c r="O711" s="45">
        <v>43455</v>
      </c>
      <c r="P711" s="16">
        <f t="shared" si="77"/>
        <v>4</v>
      </c>
      <c r="Q711" s="16">
        <f t="shared" si="74"/>
        <v>0</v>
      </c>
      <c r="R711">
        <f t="shared" si="75"/>
        <v>1</v>
      </c>
    </row>
    <row r="712" spans="1:18" x14ac:dyDescent="0.4">
      <c r="A712" s="44" t="str">
        <f t="shared" si="78"/>
        <v>07-0156-2232-5910-2000-0000-0018</v>
      </c>
      <c r="B712" t="s">
        <v>3544</v>
      </c>
      <c r="C712" s="76"/>
      <c r="E712" t="s">
        <v>1708</v>
      </c>
      <c r="F712" t="s">
        <v>697</v>
      </c>
      <c r="G712" s="13">
        <v>43455</v>
      </c>
      <c r="H712">
        <v>37.799999999999997</v>
      </c>
      <c r="I712" t="s">
        <v>145</v>
      </c>
      <c r="J712" t="s">
        <v>978</v>
      </c>
      <c r="K712" t="s">
        <v>2285</v>
      </c>
      <c r="L712" s="60" t="s">
        <v>150</v>
      </c>
      <c r="M712" s="1" t="str">
        <f t="shared" si="76"/>
        <v>広島市</v>
      </c>
      <c r="N712" s="1" t="str">
        <f t="shared" si="73"/>
        <v>低</v>
      </c>
      <c r="O712" s="45">
        <v>43455</v>
      </c>
      <c r="P712" s="16">
        <f t="shared" si="77"/>
        <v>4</v>
      </c>
      <c r="Q712" s="16">
        <f t="shared" si="74"/>
        <v>0</v>
      </c>
      <c r="R712">
        <f t="shared" si="75"/>
        <v>1</v>
      </c>
    </row>
    <row r="713" spans="1:18" x14ac:dyDescent="0.4">
      <c r="A713" s="44" t="str">
        <f t="shared" si="78"/>
        <v>07-0156-2233-0610-2000-0000-0013</v>
      </c>
      <c r="B713" t="s">
        <v>3545</v>
      </c>
      <c r="C713" s="76"/>
      <c r="E713" t="s">
        <v>1709</v>
      </c>
      <c r="F713" t="s">
        <v>697</v>
      </c>
      <c r="G713" s="13">
        <v>43455</v>
      </c>
      <c r="H713">
        <v>77.760000000000005</v>
      </c>
      <c r="I713" t="s">
        <v>145</v>
      </c>
      <c r="J713" t="s">
        <v>978</v>
      </c>
      <c r="K713" t="s">
        <v>2285</v>
      </c>
      <c r="L713" s="60" t="s">
        <v>150</v>
      </c>
      <c r="M713" s="1" t="str">
        <f t="shared" si="76"/>
        <v>広島市</v>
      </c>
      <c r="N713" s="1" t="str">
        <f t="shared" si="73"/>
        <v>低</v>
      </c>
      <c r="O713" s="45">
        <v>43455</v>
      </c>
      <c r="P713" s="16">
        <f t="shared" si="77"/>
        <v>4</v>
      </c>
      <c r="Q713" s="16">
        <f t="shared" si="74"/>
        <v>0</v>
      </c>
      <c r="R713">
        <f t="shared" si="75"/>
        <v>1</v>
      </c>
    </row>
    <row r="714" spans="1:18" x14ac:dyDescent="0.4">
      <c r="A714" s="44" t="str">
        <f t="shared" si="78"/>
        <v>07-0146-0796-0710-2000-0000-0015m7400u6017</v>
      </c>
      <c r="B714" s="71" t="s">
        <v>3546</v>
      </c>
      <c r="C714" t="s">
        <v>3547</v>
      </c>
      <c r="E714" t="s">
        <v>1710</v>
      </c>
      <c r="F714" t="s">
        <v>698</v>
      </c>
      <c r="G714" s="13">
        <v>43452</v>
      </c>
      <c r="H714">
        <v>51.84</v>
      </c>
      <c r="I714" t="s">
        <v>145</v>
      </c>
      <c r="J714" t="s">
        <v>980</v>
      </c>
      <c r="K714" t="s">
        <v>2285</v>
      </c>
      <c r="L714" s="60" t="s">
        <v>150</v>
      </c>
      <c r="M714" s="1" t="str">
        <f t="shared" si="76"/>
        <v>岡山市</v>
      </c>
      <c r="N714" s="1" t="str">
        <f t="shared" si="73"/>
        <v>低</v>
      </c>
      <c r="O714" s="45">
        <v>43452</v>
      </c>
      <c r="P714" s="16">
        <f t="shared" si="77"/>
        <v>4</v>
      </c>
      <c r="Q714" s="16">
        <f t="shared" si="74"/>
        <v>1</v>
      </c>
      <c r="R714">
        <f t="shared" si="75"/>
        <v>1</v>
      </c>
    </row>
    <row r="715" spans="1:18" x14ac:dyDescent="0.4">
      <c r="A715" s="44" t="str">
        <f t="shared" si="78"/>
        <v>07-0158-9294-0010-2000-0000-0019m2590s8010</v>
      </c>
      <c r="B715" t="s">
        <v>3548</v>
      </c>
      <c r="C715" t="s">
        <v>3549</v>
      </c>
      <c r="D715" s="83" t="s">
        <v>4466</v>
      </c>
      <c r="E715" t="s">
        <v>1711</v>
      </c>
      <c r="F715" t="s">
        <v>699</v>
      </c>
      <c r="G715" s="13">
        <v>43417</v>
      </c>
      <c r="H715">
        <v>52.92</v>
      </c>
      <c r="I715" t="s">
        <v>145</v>
      </c>
      <c r="J715" t="s">
        <v>978</v>
      </c>
      <c r="K715" t="s">
        <v>2285</v>
      </c>
      <c r="L715" s="60" t="s">
        <v>150</v>
      </c>
      <c r="M715" s="1" t="str">
        <f t="shared" si="76"/>
        <v>広島市</v>
      </c>
      <c r="N715" s="1" t="str">
        <f t="shared" si="73"/>
        <v>低</v>
      </c>
      <c r="O715" s="45">
        <v>43417</v>
      </c>
      <c r="P715" s="16">
        <f t="shared" si="77"/>
        <v>4</v>
      </c>
      <c r="Q715" s="16">
        <f t="shared" si="74"/>
        <v>1</v>
      </c>
      <c r="R715">
        <f t="shared" si="75"/>
        <v>1</v>
      </c>
    </row>
    <row r="716" spans="1:18" x14ac:dyDescent="0.4">
      <c r="A716" s="44" t="str">
        <f t="shared" si="78"/>
        <v>07-0156-2225-9210-2000-0000-0011c2520t6912</v>
      </c>
      <c r="B716" t="s">
        <v>3550</v>
      </c>
      <c r="C716" t="s">
        <v>3551</v>
      </c>
      <c r="D716" s="83" t="s">
        <v>4466</v>
      </c>
      <c r="E716" t="s">
        <v>1712</v>
      </c>
      <c r="F716" t="s">
        <v>699</v>
      </c>
      <c r="G716" s="13">
        <v>43461</v>
      </c>
      <c r="H716">
        <v>34.56</v>
      </c>
      <c r="I716" t="s">
        <v>145</v>
      </c>
      <c r="J716" t="s">
        <v>978</v>
      </c>
      <c r="K716" t="s">
        <v>2285</v>
      </c>
      <c r="L716" s="60" t="s">
        <v>150</v>
      </c>
      <c r="M716" s="1" t="str">
        <f t="shared" si="76"/>
        <v>広島市</v>
      </c>
      <c r="N716" s="1" t="str">
        <f t="shared" si="73"/>
        <v>低</v>
      </c>
      <c r="O716" s="45">
        <v>43461</v>
      </c>
      <c r="P716" s="16">
        <f t="shared" si="77"/>
        <v>4</v>
      </c>
      <c r="Q716" s="16">
        <f t="shared" si="74"/>
        <v>1</v>
      </c>
      <c r="R716">
        <f t="shared" si="75"/>
        <v>1</v>
      </c>
    </row>
    <row r="717" spans="1:18" x14ac:dyDescent="0.4">
      <c r="A717" s="44" t="str">
        <f t="shared" si="78"/>
        <v>07-0158-9296-8720-2000-0000-0011m2590u8817</v>
      </c>
      <c r="B717" t="s">
        <v>3552</v>
      </c>
      <c r="C717" t="s">
        <v>3553</v>
      </c>
      <c r="D717" s="83" t="s">
        <v>4466</v>
      </c>
      <c r="E717" t="s">
        <v>1713</v>
      </c>
      <c r="F717" t="s">
        <v>699</v>
      </c>
      <c r="G717" s="13">
        <v>43461</v>
      </c>
      <c r="H717">
        <v>87.48</v>
      </c>
      <c r="I717" t="s">
        <v>145</v>
      </c>
      <c r="J717" t="s">
        <v>978</v>
      </c>
      <c r="K717" t="s">
        <v>2285</v>
      </c>
      <c r="L717" s="60" t="s">
        <v>150</v>
      </c>
      <c r="M717" s="1" t="str">
        <f t="shared" si="76"/>
        <v>広島市</v>
      </c>
      <c r="N717" s="1" t="str">
        <f t="shared" si="73"/>
        <v>低</v>
      </c>
      <c r="O717" s="45">
        <v>43461</v>
      </c>
      <c r="P717" s="16">
        <f t="shared" si="77"/>
        <v>4</v>
      </c>
      <c r="Q717" s="16">
        <f t="shared" si="74"/>
        <v>1</v>
      </c>
      <c r="R717">
        <f t="shared" si="75"/>
        <v>1</v>
      </c>
    </row>
    <row r="718" spans="1:18" x14ac:dyDescent="0.4">
      <c r="A718" s="44" t="str">
        <f t="shared" si="78"/>
        <v>07-0141-0171-6710-2000-0000-0017h1400p1617</v>
      </c>
      <c r="B718" t="s">
        <v>3554</v>
      </c>
      <c r="C718" t="s">
        <v>3555</v>
      </c>
      <c r="E718" t="s">
        <v>1714</v>
      </c>
      <c r="F718" t="s">
        <v>700</v>
      </c>
      <c r="G718" s="13">
        <v>43239</v>
      </c>
      <c r="H718">
        <v>87.48</v>
      </c>
      <c r="I718" t="s">
        <v>145</v>
      </c>
      <c r="J718" t="s">
        <v>980</v>
      </c>
      <c r="K718" t="s">
        <v>2285</v>
      </c>
      <c r="L718" s="60" t="s">
        <v>150</v>
      </c>
      <c r="M718" s="1" t="str">
        <f t="shared" si="76"/>
        <v>岡山市</v>
      </c>
      <c r="N718" s="1" t="str">
        <f t="shared" si="73"/>
        <v>低</v>
      </c>
      <c r="O718" s="45">
        <v>43239</v>
      </c>
      <c r="P718" s="16">
        <f t="shared" si="77"/>
        <v>5</v>
      </c>
      <c r="Q718" s="16">
        <f t="shared" si="74"/>
        <v>1</v>
      </c>
      <c r="R718">
        <f t="shared" si="75"/>
        <v>1</v>
      </c>
    </row>
    <row r="719" spans="1:18" x14ac:dyDescent="0.4">
      <c r="A719" s="44" t="str">
        <f t="shared" si="78"/>
        <v>07-0141-0171-5910-2000-0000-0012h1400p1519</v>
      </c>
      <c r="B719" t="s">
        <v>3556</v>
      </c>
      <c r="C719" t="s">
        <v>3557</v>
      </c>
      <c r="E719" t="s">
        <v>1715</v>
      </c>
      <c r="F719" t="s">
        <v>700</v>
      </c>
      <c r="G719" s="13">
        <v>43239</v>
      </c>
      <c r="H719">
        <v>25.92</v>
      </c>
      <c r="I719" t="s">
        <v>145</v>
      </c>
      <c r="J719" t="s">
        <v>980</v>
      </c>
      <c r="K719" t="s">
        <v>2285</v>
      </c>
      <c r="L719" s="60" t="s">
        <v>150</v>
      </c>
      <c r="M719" s="1" t="str">
        <f t="shared" si="76"/>
        <v>岡山市</v>
      </c>
      <c r="N719" s="1" t="str">
        <f t="shared" si="73"/>
        <v>低</v>
      </c>
      <c r="O719" s="45">
        <v>43239</v>
      </c>
      <c r="P719" s="16">
        <f t="shared" si="77"/>
        <v>5</v>
      </c>
      <c r="Q719" s="16">
        <f t="shared" si="74"/>
        <v>1</v>
      </c>
      <c r="R719">
        <f t="shared" si="75"/>
        <v>1</v>
      </c>
    </row>
    <row r="720" spans="1:18" x14ac:dyDescent="0.4">
      <c r="A720" s="44" t="str">
        <f t="shared" si="78"/>
        <v>07-0130-5089-2310-2000-0000-0010k0350x0213</v>
      </c>
      <c r="B720" t="s">
        <v>3558</v>
      </c>
      <c r="C720" t="s">
        <v>3559</v>
      </c>
      <c r="E720" t="s">
        <v>1716</v>
      </c>
      <c r="F720" t="s">
        <v>701</v>
      </c>
      <c r="G720" s="13">
        <v>43530</v>
      </c>
      <c r="H720">
        <v>87.48</v>
      </c>
      <c r="I720" t="s">
        <v>145</v>
      </c>
      <c r="J720" t="s">
        <v>980</v>
      </c>
      <c r="K720" t="s">
        <v>2285</v>
      </c>
      <c r="L720" s="60" t="s">
        <v>150</v>
      </c>
      <c r="M720" s="1" t="str">
        <f t="shared" si="76"/>
        <v>岡山市</v>
      </c>
      <c r="N720" s="1" t="str">
        <f t="shared" si="73"/>
        <v>低</v>
      </c>
      <c r="O720" s="45">
        <v>43530</v>
      </c>
      <c r="P720" s="16">
        <f t="shared" si="77"/>
        <v>4</v>
      </c>
      <c r="Q720" s="16">
        <f t="shared" si="74"/>
        <v>1</v>
      </c>
      <c r="R720">
        <f t="shared" si="75"/>
        <v>1</v>
      </c>
    </row>
    <row r="721" spans="1:18" x14ac:dyDescent="0.4">
      <c r="A721" s="44" t="str">
        <f t="shared" si="78"/>
        <v>07-0146-0798-3010-2000-0000-0015m7400w6310</v>
      </c>
      <c r="B721" t="s">
        <v>3560</v>
      </c>
      <c r="C721" t="s">
        <v>3561</v>
      </c>
      <c r="E721" t="s">
        <v>1717</v>
      </c>
      <c r="F721" t="s">
        <v>702</v>
      </c>
      <c r="G721" s="13">
        <v>43385</v>
      </c>
      <c r="H721">
        <v>77.760000000000005</v>
      </c>
      <c r="I721" t="s">
        <v>145</v>
      </c>
      <c r="J721" t="s">
        <v>980</v>
      </c>
      <c r="K721" t="s">
        <v>2285</v>
      </c>
      <c r="L721" s="60" t="s">
        <v>150</v>
      </c>
      <c r="M721" s="1" t="str">
        <f t="shared" si="76"/>
        <v>岡山市</v>
      </c>
      <c r="N721" s="1" t="str">
        <f t="shared" si="73"/>
        <v>低</v>
      </c>
      <c r="O721" s="45">
        <v>43385</v>
      </c>
      <c r="P721" s="16">
        <f t="shared" si="77"/>
        <v>4</v>
      </c>
      <c r="Q721" s="16">
        <f t="shared" si="74"/>
        <v>1</v>
      </c>
      <c r="R721">
        <f t="shared" si="75"/>
        <v>1</v>
      </c>
    </row>
    <row r="722" spans="1:18" x14ac:dyDescent="0.4">
      <c r="A722" s="44" t="str">
        <f t="shared" si="78"/>
        <v>07-0158-9294-2310-2000-0000-0010m2590s8213</v>
      </c>
      <c r="B722" t="s">
        <v>3562</v>
      </c>
      <c r="C722" t="s">
        <v>3563</v>
      </c>
      <c r="E722" t="s">
        <v>1718</v>
      </c>
      <c r="F722" t="s">
        <v>703</v>
      </c>
      <c r="G722" s="13">
        <v>43321</v>
      </c>
      <c r="H722">
        <v>37.799999999999997</v>
      </c>
      <c r="I722" t="s">
        <v>145</v>
      </c>
      <c r="J722" t="s">
        <v>978</v>
      </c>
      <c r="K722" t="s">
        <v>2285</v>
      </c>
      <c r="L722" s="60" t="s">
        <v>150</v>
      </c>
      <c r="M722" s="1" t="str">
        <f t="shared" si="76"/>
        <v>広島市</v>
      </c>
      <c r="N722" s="1" t="str">
        <f t="shared" si="73"/>
        <v>低</v>
      </c>
      <c r="O722" s="45">
        <v>43321</v>
      </c>
      <c r="P722" s="16">
        <f t="shared" si="77"/>
        <v>5</v>
      </c>
      <c r="Q722" s="16">
        <f t="shared" si="74"/>
        <v>1</v>
      </c>
      <c r="R722">
        <f t="shared" si="75"/>
        <v>1</v>
      </c>
    </row>
    <row r="723" spans="1:18" x14ac:dyDescent="0.4">
      <c r="A723" s="44" t="str">
        <f t="shared" si="78"/>
        <v>07-0158-9296-0110-2000-0000-0010m2590u8011</v>
      </c>
      <c r="B723" t="s">
        <v>3564</v>
      </c>
      <c r="C723" t="s">
        <v>3565</v>
      </c>
      <c r="E723" t="s">
        <v>1719</v>
      </c>
      <c r="F723" t="s">
        <v>703</v>
      </c>
      <c r="G723" s="13">
        <v>43321</v>
      </c>
      <c r="H723">
        <v>68.040000000000006</v>
      </c>
      <c r="I723" t="s">
        <v>145</v>
      </c>
      <c r="J723" t="s">
        <v>978</v>
      </c>
      <c r="K723" t="s">
        <v>2285</v>
      </c>
      <c r="L723" s="60" t="s">
        <v>150</v>
      </c>
      <c r="M723" s="1" t="str">
        <f t="shared" si="76"/>
        <v>広島市</v>
      </c>
      <c r="N723" s="1" t="str">
        <f t="shared" si="73"/>
        <v>低</v>
      </c>
      <c r="O723" s="45">
        <v>43321</v>
      </c>
      <c r="P723" s="16">
        <f t="shared" si="77"/>
        <v>5</v>
      </c>
      <c r="Q723" s="16">
        <f t="shared" si="74"/>
        <v>1</v>
      </c>
      <c r="R723">
        <f t="shared" si="75"/>
        <v>1</v>
      </c>
    </row>
    <row r="724" spans="1:18" x14ac:dyDescent="0.4">
      <c r="A724" s="44" t="str">
        <f t="shared" si="78"/>
        <v>07-0130-5083-1710-2000-0000-0017k0350r0117</v>
      </c>
      <c r="B724" t="s">
        <v>3566</v>
      </c>
      <c r="C724" t="s">
        <v>3567</v>
      </c>
      <c r="E724" t="s">
        <v>1720</v>
      </c>
      <c r="F724" t="s">
        <v>704</v>
      </c>
      <c r="G724" s="13">
        <v>43406</v>
      </c>
      <c r="H724">
        <v>77.760000000000005</v>
      </c>
      <c r="I724" t="s">
        <v>145</v>
      </c>
      <c r="J724" t="s">
        <v>980</v>
      </c>
      <c r="K724" t="s">
        <v>2285</v>
      </c>
      <c r="L724" s="60" t="s">
        <v>150</v>
      </c>
      <c r="M724" s="1" t="str">
        <f t="shared" si="76"/>
        <v>岡山市</v>
      </c>
      <c r="N724" s="1" t="str">
        <f t="shared" si="73"/>
        <v>低</v>
      </c>
      <c r="O724" s="45">
        <v>43406</v>
      </c>
      <c r="P724" s="16">
        <f t="shared" si="77"/>
        <v>4</v>
      </c>
      <c r="Q724" s="16">
        <f t="shared" si="74"/>
        <v>1</v>
      </c>
      <c r="R724">
        <f t="shared" si="75"/>
        <v>1</v>
      </c>
    </row>
    <row r="725" spans="1:18" x14ac:dyDescent="0.4">
      <c r="A725" s="44" t="str">
        <f t="shared" si="78"/>
        <v>07-0130-5085-3110-2000-0000-0019k0350t0311</v>
      </c>
      <c r="B725" t="s">
        <v>3568</v>
      </c>
      <c r="C725" t="s">
        <v>3569</v>
      </c>
      <c r="E725" t="s">
        <v>1721</v>
      </c>
      <c r="F725" t="s">
        <v>704</v>
      </c>
      <c r="G725" s="13">
        <v>43439</v>
      </c>
      <c r="H725">
        <v>19.440000000000001</v>
      </c>
      <c r="I725" t="s">
        <v>145</v>
      </c>
      <c r="J725" t="s">
        <v>980</v>
      </c>
      <c r="K725" t="s">
        <v>2285</v>
      </c>
      <c r="L725" s="60" t="s">
        <v>150</v>
      </c>
      <c r="M725" s="1" t="str">
        <f t="shared" si="76"/>
        <v>岡山市</v>
      </c>
      <c r="N725" s="1" t="str">
        <f t="shared" si="73"/>
        <v>低</v>
      </c>
      <c r="O725" s="45">
        <v>43439</v>
      </c>
      <c r="P725" s="16">
        <f t="shared" si="77"/>
        <v>4</v>
      </c>
      <c r="Q725" s="16">
        <f t="shared" si="74"/>
        <v>1</v>
      </c>
      <c r="R725">
        <f t="shared" si="75"/>
        <v>1</v>
      </c>
    </row>
    <row r="726" spans="1:18" x14ac:dyDescent="0.4">
      <c r="A726" s="44" t="str">
        <f t="shared" si="78"/>
        <v>07-0146-0798-3910-2000-0000-0012m7400w6319</v>
      </c>
      <c r="B726" s="71" t="s">
        <v>3570</v>
      </c>
      <c r="C726" t="s">
        <v>3571</v>
      </c>
      <c r="E726" t="s">
        <v>1722</v>
      </c>
      <c r="F726" t="s">
        <v>705</v>
      </c>
      <c r="G726" s="13">
        <v>43356</v>
      </c>
      <c r="H726">
        <v>87.48</v>
      </c>
      <c r="I726" t="s">
        <v>145</v>
      </c>
      <c r="J726" t="s">
        <v>980</v>
      </c>
      <c r="K726" t="s">
        <v>2285</v>
      </c>
      <c r="L726" s="60" t="s">
        <v>150</v>
      </c>
      <c r="M726" s="1" t="str">
        <f t="shared" si="76"/>
        <v>岡山市</v>
      </c>
      <c r="N726" s="1" t="str">
        <f t="shared" si="73"/>
        <v>低</v>
      </c>
      <c r="O726" s="45">
        <v>43356</v>
      </c>
      <c r="P726" s="16">
        <f t="shared" si="77"/>
        <v>4</v>
      </c>
      <c r="Q726" s="16">
        <f t="shared" si="74"/>
        <v>1</v>
      </c>
      <c r="R726">
        <f t="shared" si="75"/>
        <v>1</v>
      </c>
    </row>
    <row r="727" spans="1:18" x14ac:dyDescent="0.4">
      <c r="A727" s="44" t="str">
        <f t="shared" si="78"/>
        <v>07-0141-0172-8110-2000-0000-0010h1400q1811</v>
      </c>
      <c r="B727" t="s">
        <v>3572</v>
      </c>
      <c r="C727" t="s">
        <v>3573</v>
      </c>
      <c r="E727" t="s">
        <v>1723</v>
      </c>
      <c r="F727" t="s">
        <v>706</v>
      </c>
      <c r="G727" s="13">
        <v>43256</v>
      </c>
      <c r="H727">
        <v>19.440000000000001</v>
      </c>
      <c r="I727" t="s">
        <v>145</v>
      </c>
      <c r="J727" t="s">
        <v>980</v>
      </c>
      <c r="K727" t="s">
        <v>2285</v>
      </c>
      <c r="L727" s="60" t="s">
        <v>150</v>
      </c>
      <c r="M727" s="1" t="str">
        <f t="shared" si="76"/>
        <v>岡山市</v>
      </c>
      <c r="N727" s="1" t="str">
        <f t="shared" si="73"/>
        <v>低</v>
      </c>
      <c r="O727" s="45">
        <v>43256</v>
      </c>
      <c r="P727" s="16">
        <f t="shared" si="77"/>
        <v>5</v>
      </c>
      <c r="Q727" s="16">
        <f t="shared" si="74"/>
        <v>1</v>
      </c>
      <c r="R727">
        <f t="shared" si="75"/>
        <v>1</v>
      </c>
    </row>
    <row r="728" spans="1:18" x14ac:dyDescent="0.4">
      <c r="A728" s="44" t="str">
        <f t="shared" si="78"/>
        <v>07-0141-0172-7010-2000-0000-0016h1400q1710</v>
      </c>
      <c r="B728" t="s">
        <v>3574</v>
      </c>
      <c r="C728" t="s">
        <v>3575</v>
      </c>
      <c r="E728" t="s">
        <v>1724</v>
      </c>
      <c r="F728" t="s">
        <v>706</v>
      </c>
      <c r="G728" s="13">
        <v>43256</v>
      </c>
      <c r="H728">
        <v>68.040000000000006</v>
      </c>
      <c r="I728" t="s">
        <v>145</v>
      </c>
      <c r="J728" t="s">
        <v>980</v>
      </c>
      <c r="K728" t="s">
        <v>2285</v>
      </c>
      <c r="L728" s="60" t="s">
        <v>150</v>
      </c>
      <c r="M728" s="1" t="str">
        <f t="shared" si="76"/>
        <v>岡山市</v>
      </c>
      <c r="N728" s="1" t="str">
        <f t="shared" si="73"/>
        <v>低</v>
      </c>
      <c r="O728" s="45">
        <v>43256</v>
      </c>
      <c r="P728" s="16">
        <f t="shared" si="77"/>
        <v>5</v>
      </c>
      <c r="Q728" s="16">
        <f t="shared" si="74"/>
        <v>1</v>
      </c>
      <c r="R728">
        <f t="shared" si="75"/>
        <v>1</v>
      </c>
    </row>
    <row r="729" spans="1:18" x14ac:dyDescent="0.4">
      <c r="A729" s="44" t="str">
        <f t="shared" si="78"/>
        <v>07-0156-2321-4510-2000-0000-0014</v>
      </c>
      <c r="B729" t="s">
        <v>3576</v>
      </c>
      <c r="C729" s="76"/>
      <c r="E729" t="s">
        <v>1725</v>
      </c>
      <c r="F729" t="s">
        <v>697</v>
      </c>
      <c r="G729" s="13">
        <v>43455</v>
      </c>
      <c r="H729">
        <v>60.48</v>
      </c>
      <c r="I729" t="s">
        <v>145</v>
      </c>
      <c r="J729" t="s">
        <v>978</v>
      </c>
      <c r="K729" t="s">
        <v>2285</v>
      </c>
      <c r="L729" s="60" t="s">
        <v>150</v>
      </c>
      <c r="M729" s="1" t="str">
        <f t="shared" si="76"/>
        <v>広島市</v>
      </c>
      <c r="N729" s="1" t="str">
        <f t="shared" si="73"/>
        <v>低</v>
      </c>
      <c r="O729" s="45">
        <v>43455</v>
      </c>
      <c r="P729" s="16">
        <f t="shared" si="77"/>
        <v>4</v>
      </c>
      <c r="Q729" s="16">
        <f t="shared" si="74"/>
        <v>0</v>
      </c>
      <c r="R729">
        <f t="shared" si="75"/>
        <v>1</v>
      </c>
    </row>
    <row r="730" spans="1:18" x14ac:dyDescent="0.4">
      <c r="A730" s="44" t="str">
        <f t="shared" si="78"/>
        <v>07-0167-8155-6410-2000-0000-0018f1680t7614</v>
      </c>
      <c r="B730" t="s">
        <v>3577</v>
      </c>
      <c r="C730" t="s">
        <v>3578</v>
      </c>
      <c r="E730" t="s">
        <v>1726</v>
      </c>
      <c r="F730" t="s">
        <v>707</v>
      </c>
      <c r="G730" s="13">
        <v>43403</v>
      </c>
      <c r="H730">
        <v>77.760000000000005</v>
      </c>
      <c r="I730" t="s">
        <v>145</v>
      </c>
      <c r="J730" t="s">
        <v>978</v>
      </c>
      <c r="K730" t="s">
        <v>2285</v>
      </c>
      <c r="L730" s="60" t="s">
        <v>150</v>
      </c>
      <c r="M730" s="1" t="str">
        <f t="shared" si="76"/>
        <v>広島市</v>
      </c>
      <c r="N730" s="1" t="str">
        <f t="shared" si="73"/>
        <v>低</v>
      </c>
      <c r="O730" s="45">
        <v>43403</v>
      </c>
      <c r="P730" s="16">
        <f t="shared" si="77"/>
        <v>4</v>
      </c>
      <c r="Q730" s="16">
        <f t="shared" si="74"/>
        <v>1</v>
      </c>
      <c r="R730">
        <f t="shared" si="75"/>
        <v>1</v>
      </c>
    </row>
    <row r="731" spans="1:18" x14ac:dyDescent="0.4">
      <c r="A731" s="44" t="str">
        <f t="shared" si="78"/>
        <v>07-0167-8155-6910-2000-0000-0013f1680t7619</v>
      </c>
      <c r="B731" t="s">
        <v>3579</v>
      </c>
      <c r="C731" t="s">
        <v>3580</v>
      </c>
      <c r="D731" s="83" t="s">
        <v>4466</v>
      </c>
      <c r="E731" t="s">
        <v>1727</v>
      </c>
      <c r="F731" t="s">
        <v>708</v>
      </c>
      <c r="G731" s="13">
        <v>43385</v>
      </c>
      <c r="H731">
        <v>52.92</v>
      </c>
      <c r="I731" t="s">
        <v>145</v>
      </c>
      <c r="J731" t="s">
        <v>978</v>
      </c>
      <c r="K731" t="s">
        <v>2285</v>
      </c>
      <c r="L731" s="60" t="s">
        <v>150</v>
      </c>
      <c r="M731" s="1" t="str">
        <f t="shared" si="76"/>
        <v>広島市</v>
      </c>
      <c r="N731" s="1" t="str">
        <f t="shared" si="73"/>
        <v>低</v>
      </c>
      <c r="O731" s="45">
        <v>43385</v>
      </c>
      <c r="P731" s="16">
        <f t="shared" si="77"/>
        <v>4</v>
      </c>
      <c r="Q731" s="16">
        <f t="shared" si="74"/>
        <v>1</v>
      </c>
      <c r="R731">
        <f t="shared" si="75"/>
        <v>1</v>
      </c>
    </row>
    <row r="732" spans="1:18" x14ac:dyDescent="0.4">
      <c r="A732" s="44" t="str">
        <f t="shared" si="78"/>
        <v>07-0167-8114-4210-2000-0000-0013b1680s7412</v>
      </c>
      <c r="B732" t="s">
        <v>3581</v>
      </c>
      <c r="C732" t="s">
        <v>3582</v>
      </c>
      <c r="E732" t="s">
        <v>1728</v>
      </c>
      <c r="F732" t="s">
        <v>597</v>
      </c>
      <c r="G732" s="13">
        <v>43362</v>
      </c>
      <c r="H732">
        <v>84.24</v>
      </c>
      <c r="I732" t="s">
        <v>145</v>
      </c>
      <c r="J732" t="s">
        <v>978</v>
      </c>
      <c r="K732" t="s">
        <v>2285</v>
      </c>
      <c r="L732" s="60" t="s">
        <v>150</v>
      </c>
      <c r="M732" s="1" t="str">
        <f t="shared" si="76"/>
        <v>広島市</v>
      </c>
      <c r="N732" s="1" t="str">
        <f t="shared" ref="N732:N795" si="79">VLOOKUP(I732,$W$2:$X$6,2,0)</f>
        <v>低</v>
      </c>
      <c r="O732" s="45">
        <v>43362</v>
      </c>
      <c r="P732" s="16">
        <f t="shared" si="77"/>
        <v>4</v>
      </c>
      <c r="Q732" s="16">
        <f t="shared" ref="Q732:Q795" si="80">COUNTIF(C:C,C732)</f>
        <v>1</v>
      </c>
      <c r="R732">
        <f t="shared" ref="R732:R795" si="81">COUNTIF(B:B,B732)</f>
        <v>1</v>
      </c>
    </row>
    <row r="733" spans="1:18" x14ac:dyDescent="0.4">
      <c r="A733" s="44" t="str">
        <f t="shared" si="78"/>
        <v>07-0167-8155-6610-2000-0000-0014f1680t7616</v>
      </c>
      <c r="B733" t="s">
        <v>3583</v>
      </c>
      <c r="C733" t="s">
        <v>3584</v>
      </c>
      <c r="E733" t="s">
        <v>1729</v>
      </c>
      <c r="F733" t="s">
        <v>3585</v>
      </c>
      <c r="G733" s="13">
        <v>43285</v>
      </c>
      <c r="H733">
        <v>77.760000000000005</v>
      </c>
      <c r="I733" t="s">
        <v>145</v>
      </c>
      <c r="J733" t="s">
        <v>978</v>
      </c>
      <c r="K733" t="s">
        <v>2285</v>
      </c>
      <c r="L733" s="60" t="s">
        <v>150</v>
      </c>
      <c r="M733" s="1" t="str">
        <f t="shared" si="76"/>
        <v>広島市</v>
      </c>
      <c r="N733" s="1" t="str">
        <f t="shared" si="79"/>
        <v>低</v>
      </c>
      <c r="O733" s="45">
        <v>43285</v>
      </c>
      <c r="P733" s="16">
        <f t="shared" si="77"/>
        <v>5</v>
      </c>
      <c r="Q733" s="16">
        <f t="shared" si="80"/>
        <v>1</v>
      </c>
      <c r="R733">
        <f t="shared" si="81"/>
        <v>1</v>
      </c>
    </row>
    <row r="734" spans="1:18" x14ac:dyDescent="0.4">
      <c r="A734" s="44" t="str">
        <f t="shared" si="78"/>
        <v>07-0167-8155-2010-2000-0000-0012f1680t7210</v>
      </c>
      <c r="B734" t="s">
        <v>3586</v>
      </c>
      <c r="C734" t="s">
        <v>3587</v>
      </c>
      <c r="E734" t="s">
        <v>1730</v>
      </c>
      <c r="F734" t="s">
        <v>668</v>
      </c>
      <c r="G734" s="13">
        <v>43566</v>
      </c>
      <c r="H734">
        <v>77.760000000000005</v>
      </c>
      <c r="I734" t="s">
        <v>145</v>
      </c>
      <c r="J734" t="s">
        <v>978</v>
      </c>
      <c r="K734" t="s">
        <v>2285</v>
      </c>
      <c r="L734" s="60" t="s">
        <v>150</v>
      </c>
      <c r="M734" s="1" t="str">
        <f t="shared" si="76"/>
        <v>広島市</v>
      </c>
      <c r="N734" s="1" t="str">
        <f t="shared" si="79"/>
        <v>低</v>
      </c>
      <c r="O734" s="45">
        <v>43566</v>
      </c>
      <c r="P734" s="16">
        <f t="shared" si="77"/>
        <v>4</v>
      </c>
      <c r="Q734" s="16">
        <f t="shared" si="80"/>
        <v>1</v>
      </c>
      <c r="R734">
        <f t="shared" si="81"/>
        <v>1</v>
      </c>
    </row>
    <row r="735" spans="1:18" x14ac:dyDescent="0.4">
      <c r="A735" s="44" t="str">
        <f t="shared" si="78"/>
        <v>07-0167-8114-5110-2000-0000-0011</v>
      </c>
      <c r="B735" t="s">
        <v>3588</v>
      </c>
      <c r="C735" s="76"/>
      <c r="E735" t="s">
        <v>1731</v>
      </c>
      <c r="F735" t="s">
        <v>709</v>
      </c>
      <c r="G735" s="13">
        <v>43270</v>
      </c>
      <c r="H735">
        <v>85.86</v>
      </c>
      <c r="I735" t="s">
        <v>145</v>
      </c>
      <c r="J735" t="s">
        <v>978</v>
      </c>
      <c r="K735" t="s">
        <v>2285</v>
      </c>
      <c r="L735" s="60" t="s">
        <v>150</v>
      </c>
      <c r="M735" s="1" t="str">
        <f t="shared" si="76"/>
        <v>広島市</v>
      </c>
      <c r="N735" s="1" t="str">
        <f t="shared" si="79"/>
        <v>低</v>
      </c>
      <c r="O735" s="45">
        <v>43270</v>
      </c>
      <c r="P735" s="16">
        <f t="shared" si="77"/>
        <v>5</v>
      </c>
      <c r="Q735" s="16">
        <f t="shared" si="80"/>
        <v>0</v>
      </c>
      <c r="R735">
        <f t="shared" si="81"/>
        <v>1</v>
      </c>
    </row>
    <row r="736" spans="1:18" x14ac:dyDescent="0.4">
      <c r="A736" s="44" t="str">
        <f t="shared" si="78"/>
        <v>07-0165-0841-5410-2000-0000-0013</v>
      </c>
      <c r="B736" t="s">
        <v>3589</v>
      </c>
      <c r="C736" s="76"/>
      <c r="E736" t="s">
        <v>1732</v>
      </c>
      <c r="F736" t="s">
        <v>709</v>
      </c>
      <c r="G736" s="13">
        <v>43411</v>
      </c>
      <c r="H736">
        <v>77.760000000000005</v>
      </c>
      <c r="I736" t="s">
        <v>145</v>
      </c>
      <c r="J736" t="s">
        <v>978</v>
      </c>
      <c r="K736" t="s">
        <v>2285</v>
      </c>
      <c r="L736" s="60" t="s">
        <v>150</v>
      </c>
      <c r="M736" s="1" t="str">
        <f t="shared" si="76"/>
        <v>広島市</v>
      </c>
      <c r="N736" s="1" t="str">
        <f t="shared" si="79"/>
        <v>低</v>
      </c>
      <c r="O736" s="45">
        <v>43411</v>
      </c>
      <c r="P736" s="16">
        <f t="shared" si="77"/>
        <v>4</v>
      </c>
      <c r="Q736" s="16">
        <f t="shared" si="80"/>
        <v>0</v>
      </c>
      <c r="R736">
        <f t="shared" si="81"/>
        <v>1</v>
      </c>
    </row>
    <row r="737" spans="1:18" x14ac:dyDescent="0.4">
      <c r="A737" s="44" t="str">
        <f t="shared" si="78"/>
        <v>07-0167-8153-8910-2000-0000-0017f1680r7819</v>
      </c>
      <c r="B737" s="71" t="s">
        <v>3590</v>
      </c>
      <c r="C737" t="s">
        <v>3591</v>
      </c>
      <c r="E737" t="s">
        <v>1733</v>
      </c>
      <c r="F737" t="s">
        <v>710</v>
      </c>
      <c r="G737" s="13">
        <v>43189</v>
      </c>
      <c r="H737">
        <v>19.440000000000001</v>
      </c>
      <c r="I737" t="s">
        <v>145</v>
      </c>
      <c r="J737" t="s">
        <v>978</v>
      </c>
      <c r="K737" t="s">
        <v>2285</v>
      </c>
      <c r="L737" s="60" t="s">
        <v>150</v>
      </c>
      <c r="M737" s="1" t="str">
        <f t="shared" si="76"/>
        <v>広島市</v>
      </c>
      <c r="N737" s="1" t="str">
        <f t="shared" si="79"/>
        <v>低</v>
      </c>
      <c r="O737" s="45">
        <v>43189</v>
      </c>
      <c r="P737" s="16">
        <f t="shared" si="77"/>
        <v>5</v>
      </c>
      <c r="Q737" s="16">
        <f t="shared" si="80"/>
        <v>1</v>
      </c>
      <c r="R737">
        <f t="shared" si="81"/>
        <v>1</v>
      </c>
    </row>
    <row r="738" spans="1:18" x14ac:dyDescent="0.4">
      <c r="A738" s="44" t="str">
        <f t="shared" si="78"/>
        <v>07-0167-8154-1810-2000-0000-0016f1680s7118</v>
      </c>
      <c r="B738" t="s">
        <v>3592</v>
      </c>
      <c r="C738" t="s">
        <v>3593</v>
      </c>
      <c r="E738" t="s">
        <v>1734</v>
      </c>
      <c r="F738" t="s">
        <v>711</v>
      </c>
      <c r="G738" s="13">
        <v>43257</v>
      </c>
      <c r="H738">
        <v>37.799999999999997</v>
      </c>
      <c r="I738" t="s">
        <v>145</v>
      </c>
      <c r="J738" t="s">
        <v>978</v>
      </c>
      <c r="K738" t="s">
        <v>2285</v>
      </c>
      <c r="L738" s="60" t="s">
        <v>150</v>
      </c>
      <c r="M738" s="1" t="str">
        <f t="shared" si="76"/>
        <v>広島市</v>
      </c>
      <c r="N738" s="1" t="str">
        <f t="shared" si="79"/>
        <v>低</v>
      </c>
      <c r="O738" s="45">
        <v>43257</v>
      </c>
      <c r="P738" s="16">
        <f t="shared" si="77"/>
        <v>5</v>
      </c>
      <c r="Q738" s="16">
        <f t="shared" si="80"/>
        <v>1</v>
      </c>
      <c r="R738">
        <f t="shared" si="81"/>
        <v>1</v>
      </c>
    </row>
    <row r="739" spans="1:18" x14ac:dyDescent="0.4">
      <c r="A739" s="44" t="str">
        <f t="shared" si="78"/>
        <v>07-0167-8157-3410-2000-0000-0013f1680v7314</v>
      </c>
      <c r="B739" t="s">
        <v>3594</v>
      </c>
      <c r="C739" t="s">
        <v>3595</v>
      </c>
      <c r="E739" t="s">
        <v>1735</v>
      </c>
      <c r="F739" t="s">
        <v>712</v>
      </c>
      <c r="G739" s="13">
        <v>43285</v>
      </c>
      <c r="H739">
        <v>52.92</v>
      </c>
      <c r="I739" t="s">
        <v>145</v>
      </c>
      <c r="J739" t="s">
        <v>978</v>
      </c>
      <c r="K739" t="s">
        <v>2285</v>
      </c>
      <c r="L739" s="60" t="s">
        <v>150</v>
      </c>
      <c r="M739" s="1" t="str">
        <f t="shared" si="76"/>
        <v>広島市</v>
      </c>
      <c r="N739" s="1" t="str">
        <f t="shared" si="79"/>
        <v>低</v>
      </c>
      <c r="O739" s="45">
        <v>43285</v>
      </c>
      <c r="P739" s="16">
        <f t="shared" si="77"/>
        <v>5</v>
      </c>
      <c r="Q739" s="16">
        <f t="shared" si="80"/>
        <v>1</v>
      </c>
      <c r="R739">
        <f t="shared" si="81"/>
        <v>1</v>
      </c>
    </row>
    <row r="740" spans="1:18" x14ac:dyDescent="0.4">
      <c r="A740" s="44" t="str">
        <f t="shared" si="78"/>
        <v>07-0167-8096-9110-2000-0000-0014</v>
      </c>
      <c r="B740" t="s">
        <v>3596</v>
      </c>
      <c r="C740" s="76"/>
      <c r="E740" t="s">
        <v>1736</v>
      </c>
      <c r="F740" t="s">
        <v>709</v>
      </c>
      <c r="G740" s="13">
        <v>43263</v>
      </c>
      <c r="H740">
        <v>60.48</v>
      </c>
      <c r="I740" t="s">
        <v>145</v>
      </c>
      <c r="J740" t="s">
        <v>978</v>
      </c>
      <c r="K740" t="s">
        <v>2285</v>
      </c>
      <c r="L740" s="60" t="s">
        <v>150</v>
      </c>
      <c r="M740" s="1" t="str">
        <f t="shared" si="76"/>
        <v>広島市</v>
      </c>
      <c r="N740" s="1" t="str">
        <f t="shared" si="79"/>
        <v>低</v>
      </c>
      <c r="O740" s="45">
        <v>43263</v>
      </c>
      <c r="P740" s="16">
        <f t="shared" si="77"/>
        <v>5</v>
      </c>
      <c r="Q740" s="16">
        <f t="shared" si="80"/>
        <v>0</v>
      </c>
      <c r="R740">
        <f t="shared" si="81"/>
        <v>1</v>
      </c>
    </row>
    <row r="741" spans="1:18" x14ac:dyDescent="0.4">
      <c r="A741" s="44" t="str">
        <f t="shared" si="78"/>
        <v>07-0171-1393-6310-2000-0000-0017m3710r1613</v>
      </c>
      <c r="B741" s="71" t="s">
        <v>3597</v>
      </c>
      <c r="C741" t="s">
        <v>3598</v>
      </c>
      <c r="E741" t="s">
        <v>1737</v>
      </c>
      <c r="F741" t="s">
        <v>713</v>
      </c>
      <c r="G741" s="13">
        <v>43199</v>
      </c>
      <c r="H741">
        <v>19.440000000000001</v>
      </c>
      <c r="I741" t="s">
        <v>145</v>
      </c>
      <c r="J741" t="s">
        <v>997</v>
      </c>
      <c r="K741" t="s">
        <v>2285</v>
      </c>
      <c r="L741" s="60" t="s">
        <v>150</v>
      </c>
      <c r="M741" s="1" t="str">
        <f t="shared" si="76"/>
        <v>山口市</v>
      </c>
      <c r="N741" s="1" t="str">
        <f t="shared" si="79"/>
        <v>低</v>
      </c>
      <c r="O741" s="45">
        <v>43199</v>
      </c>
      <c r="P741" s="16">
        <f t="shared" si="77"/>
        <v>5</v>
      </c>
      <c r="Q741" s="16">
        <f t="shared" si="80"/>
        <v>1</v>
      </c>
      <c r="R741">
        <f t="shared" si="81"/>
        <v>1</v>
      </c>
    </row>
    <row r="742" spans="1:18" x14ac:dyDescent="0.4">
      <c r="A742" s="44" t="str">
        <f t="shared" si="78"/>
        <v>07-0156-2231-4810-2000-0000-0015d2520p6418</v>
      </c>
      <c r="B742" t="s">
        <v>3599</v>
      </c>
      <c r="C742" t="s">
        <v>3600</v>
      </c>
      <c r="D742" s="83" t="s">
        <v>4466</v>
      </c>
      <c r="E742" t="s">
        <v>1738</v>
      </c>
      <c r="F742" t="s">
        <v>351</v>
      </c>
      <c r="G742" s="13">
        <v>43252</v>
      </c>
      <c r="H742">
        <v>37.799999999999997</v>
      </c>
      <c r="I742" t="s">
        <v>145</v>
      </c>
      <c r="J742" t="s">
        <v>978</v>
      </c>
      <c r="K742" t="s">
        <v>2285</v>
      </c>
      <c r="L742" s="60" t="s">
        <v>150</v>
      </c>
      <c r="M742" s="1" t="str">
        <f t="shared" si="76"/>
        <v>広島市</v>
      </c>
      <c r="N742" s="1" t="str">
        <f t="shared" si="79"/>
        <v>低</v>
      </c>
      <c r="O742" s="45">
        <v>43252</v>
      </c>
      <c r="P742" s="16">
        <f t="shared" si="77"/>
        <v>5</v>
      </c>
      <c r="Q742" s="16">
        <f t="shared" si="80"/>
        <v>1</v>
      </c>
      <c r="R742">
        <f t="shared" si="81"/>
        <v>1</v>
      </c>
    </row>
    <row r="743" spans="1:18" x14ac:dyDescent="0.4">
      <c r="A743" s="44" t="str">
        <f t="shared" si="78"/>
        <v>07-0171-1389-5710-2000-0000-0015k3710x1517</v>
      </c>
      <c r="B743" t="s">
        <v>3601</v>
      </c>
      <c r="C743" t="s">
        <v>3602</v>
      </c>
      <c r="E743" t="s">
        <v>1739</v>
      </c>
      <c r="F743" t="s">
        <v>642</v>
      </c>
      <c r="G743" s="13">
        <v>43976</v>
      </c>
      <c r="H743">
        <v>60.48</v>
      </c>
      <c r="I743" t="s">
        <v>145</v>
      </c>
      <c r="J743" t="s">
        <v>982</v>
      </c>
      <c r="K743" t="s">
        <v>2285</v>
      </c>
      <c r="L743" s="60" t="s">
        <v>150</v>
      </c>
      <c r="M743" s="1" t="str">
        <f t="shared" si="76"/>
        <v>山口市</v>
      </c>
      <c r="N743" s="1" t="str">
        <f t="shared" si="79"/>
        <v>低</v>
      </c>
      <c r="O743" s="45">
        <v>43976</v>
      </c>
      <c r="P743" s="16">
        <f t="shared" si="77"/>
        <v>3</v>
      </c>
      <c r="Q743" s="16">
        <f t="shared" si="80"/>
        <v>1</v>
      </c>
      <c r="R743">
        <f t="shared" si="81"/>
        <v>1</v>
      </c>
    </row>
    <row r="744" spans="1:18" x14ac:dyDescent="0.4">
      <c r="A744" s="44" t="str">
        <f t="shared" si="78"/>
        <v>07-0178-8721-0510-2000-0000-0018c7780p8015</v>
      </c>
      <c r="B744" t="s">
        <v>3603</v>
      </c>
      <c r="C744" t="s">
        <v>3604</v>
      </c>
      <c r="E744" t="s">
        <v>1740</v>
      </c>
      <c r="F744" t="s">
        <v>714</v>
      </c>
      <c r="G744" s="13">
        <v>43369</v>
      </c>
      <c r="H744">
        <v>32.4</v>
      </c>
      <c r="I744" t="s">
        <v>145</v>
      </c>
      <c r="J744" t="s">
        <v>982</v>
      </c>
      <c r="K744" t="s">
        <v>2285</v>
      </c>
      <c r="L744" s="60" t="s">
        <v>151</v>
      </c>
      <c r="M744" s="1" t="str">
        <f t="shared" si="76"/>
        <v>山口市</v>
      </c>
      <c r="N744" s="1" t="str">
        <f t="shared" si="79"/>
        <v>低</v>
      </c>
      <c r="O744" s="45">
        <v>43369</v>
      </c>
      <c r="P744" s="16">
        <f t="shared" si="77"/>
        <v>4</v>
      </c>
      <c r="Q744" s="16">
        <f t="shared" si="80"/>
        <v>1</v>
      </c>
      <c r="R744">
        <f t="shared" si="81"/>
        <v>1</v>
      </c>
    </row>
    <row r="745" spans="1:18" x14ac:dyDescent="0.4">
      <c r="A745" s="44" t="str">
        <f t="shared" si="78"/>
        <v>07-0185-5051-5310-2000-0000-0010f0850p5513</v>
      </c>
      <c r="B745" s="71" t="s">
        <v>3605</v>
      </c>
      <c r="C745" t="s">
        <v>3606</v>
      </c>
      <c r="E745" t="s">
        <v>1741</v>
      </c>
      <c r="F745" t="s">
        <v>715</v>
      </c>
      <c r="G745" s="13">
        <v>43433</v>
      </c>
      <c r="H745">
        <v>87.48</v>
      </c>
      <c r="I745" t="s">
        <v>145</v>
      </c>
      <c r="J745" t="s">
        <v>982</v>
      </c>
      <c r="K745" t="s">
        <v>2285</v>
      </c>
      <c r="L745" s="60" t="s">
        <v>150</v>
      </c>
      <c r="M745" s="1" t="str">
        <f t="shared" si="76"/>
        <v>山口市</v>
      </c>
      <c r="N745" s="1" t="str">
        <f t="shared" si="79"/>
        <v>低</v>
      </c>
      <c r="O745" s="45">
        <v>43433</v>
      </c>
      <c r="P745" s="16">
        <f t="shared" si="77"/>
        <v>4</v>
      </c>
      <c r="Q745" s="16">
        <f t="shared" si="80"/>
        <v>1</v>
      </c>
      <c r="R745">
        <f t="shared" si="81"/>
        <v>1</v>
      </c>
    </row>
    <row r="746" spans="1:18" x14ac:dyDescent="0.4">
      <c r="A746" s="44" t="str">
        <f t="shared" si="78"/>
        <v>07-0130-5085-1510-2000-0000-0019k0350t0115</v>
      </c>
      <c r="B746" s="71" t="s">
        <v>3607</v>
      </c>
      <c r="C746" t="s">
        <v>3608</v>
      </c>
      <c r="E746" t="s">
        <v>1742</v>
      </c>
      <c r="F746" t="s">
        <v>716</v>
      </c>
      <c r="G746" s="13">
        <v>43404</v>
      </c>
      <c r="H746">
        <v>60.48</v>
      </c>
      <c r="I746" t="s">
        <v>145</v>
      </c>
      <c r="J746" t="s">
        <v>993</v>
      </c>
      <c r="K746" t="s">
        <v>2285</v>
      </c>
      <c r="L746" s="60" t="s">
        <v>150</v>
      </c>
      <c r="M746" s="1" t="str">
        <f t="shared" si="76"/>
        <v>岡山市</v>
      </c>
      <c r="N746" s="1" t="str">
        <f t="shared" si="79"/>
        <v>低</v>
      </c>
      <c r="O746" s="45">
        <v>43404</v>
      </c>
      <c r="P746" s="16">
        <f t="shared" si="77"/>
        <v>4</v>
      </c>
      <c r="Q746" s="16">
        <f t="shared" si="80"/>
        <v>1</v>
      </c>
      <c r="R746">
        <f t="shared" si="81"/>
        <v>1</v>
      </c>
    </row>
    <row r="747" spans="1:18" x14ac:dyDescent="0.4">
      <c r="A747" s="44" t="str">
        <f t="shared" si="78"/>
        <v>07-0141-0172-4310-2000-0000-0012h1400q1413</v>
      </c>
      <c r="B747" t="s">
        <v>3609</v>
      </c>
      <c r="C747" t="s">
        <v>3610</v>
      </c>
      <c r="E747" t="s">
        <v>1743</v>
      </c>
      <c r="F747" t="s">
        <v>717</v>
      </c>
      <c r="G747" s="13">
        <v>43253</v>
      </c>
      <c r="H747">
        <v>37.799999999999997</v>
      </c>
      <c r="I747" t="s">
        <v>145</v>
      </c>
      <c r="J747" t="s">
        <v>993</v>
      </c>
      <c r="K747" t="s">
        <v>2285</v>
      </c>
      <c r="L747" s="60" t="s">
        <v>150</v>
      </c>
      <c r="M747" s="1" t="str">
        <f t="shared" si="76"/>
        <v>岡山市</v>
      </c>
      <c r="N747" s="1" t="str">
        <f t="shared" si="79"/>
        <v>低</v>
      </c>
      <c r="O747" s="45">
        <v>43253</v>
      </c>
      <c r="P747" s="16">
        <f t="shared" si="77"/>
        <v>5</v>
      </c>
      <c r="Q747" s="16">
        <f t="shared" si="80"/>
        <v>1</v>
      </c>
      <c r="R747">
        <f t="shared" si="81"/>
        <v>1</v>
      </c>
    </row>
    <row r="748" spans="1:18" x14ac:dyDescent="0.4">
      <c r="A748" s="44" t="str">
        <f t="shared" si="78"/>
        <v>07-0141-0171-1910-2000-0000-0018h1400p1119</v>
      </c>
      <c r="B748" t="s">
        <v>3611</v>
      </c>
      <c r="C748" t="s">
        <v>3612</v>
      </c>
      <c r="E748" t="s">
        <v>1744</v>
      </c>
      <c r="F748" t="s">
        <v>717</v>
      </c>
      <c r="G748" s="13">
        <v>43253</v>
      </c>
      <c r="H748">
        <v>48.6</v>
      </c>
      <c r="I748" t="s">
        <v>145</v>
      </c>
      <c r="J748" t="s">
        <v>993</v>
      </c>
      <c r="K748" t="s">
        <v>2285</v>
      </c>
      <c r="L748" s="60" t="s">
        <v>150</v>
      </c>
      <c r="M748" s="1" t="str">
        <f t="shared" si="76"/>
        <v>岡山市</v>
      </c>
      <c r="N748" s="1" t="str">
        <f t="shared" si="79"/>
        <v>低</v>
      </c>
      <c r="O748" s="45">
        <v>43253</v>
      </c>
      <c r="P748" s="16">
        <f t="shared" si="77"/>
        <v>5</v>
      </c>
      <c r="Q748" s="16">
        <f t="shared" si="80"/>
        <v>1</v>
      </c>
      <c r="R748">
        <f t="shared" si="81"/>
        <v>1</v>
      </c>
    </row>
    <row r="749" spans="1:18" x14ac:dyDescent="0.4">
      <c r="A749" s="44" t="str">
        <f t="shared" si="78"/>
        <v>07-0141-0172-2910-2000-0000-0018h1400q1219</v>
      </c>
      <c r="B749" t="s">
        <v>3613</v>
      </c>
      <c r="C749" t="s">
        <v>3614</v>
      </c>
      <c r="E749" t="s">
        <v>1745</v>
      </c>
      <c r="F749" t="s">
        <v>717</v>
      </c>
      <c r="G749" s="13">
        <v>43253</v>
      </c>
      <c r="H749">
        <v>87.48</v>
      </c>
      <c r="I749" t="s">
        <v>145</v>
      </c>
      <c r="J749" t="s">
        <v>993</v>
      </c>
      <c r="K749" t="s">
        <v>2285</v>
      </c>
      <c r="L749" s="60" t="s">
        <v>150</v>
      </c>
      <c r="M749" s="1" t="str">
        <f t="shared" si="76"/>
        <v>岡山市</v>
      </c>
      <c r="N749" s="1" t="str">
        <f t="shared" si="79"/>
        <v>低</v>
      </c>
      <c r="O749" s="45">
        <v>43253</v>
      </c>
      <c r="P749" s="16">
        <f t="shared" si="77"/>
        <v>5</v>
      </c>
      <c r="Q749" s="16">
        <f t="shared" si="80"/>
        <v>1</v>
      </c>
      <c r="R749">
        <f t="shared" si="81"/>
        <v>1</v>
      </c>
    </row>
    <row r="750" spans="1:18" x14ac:dyDescent="0.4">
      <c r="A750" s="44" t="str">
        <f t="shared" si="78"/>
        <v>07-0146-0810-3010-2000-0000-0012b8400n6310</v>
      </c>
      <c r="B750" s="71" t="s">
        <v>3615</v>
      </c>
      <c r="C750" t="s">
        <v>3616</v>
      </c>
      <c r="D750" s="83" t="s">
        <v>4466</v>
      </c>
      <c r="E750" t="s">
        <v>1746</v>
      </c>
      <c r="F750" t="s">
        <v>608</v>
      </c>
      <c r="G750" s="13">
        <v>43431</v>
      </c>
      <c r="H750">
        <v>65.34</v>
      </c>
      <c r="I750" t="s">
        <v>145</v>
      </c>
      <c r="J750" t="s">
        <v>993</v>
      </c>
      <c r="K750" t="s">
        <v>2285</v>
      </c>
      <c r="L750" s="60" t="s">
        <v>151</v>
      </c>
      <c r="M750" s="1" t="str">
        <f t="shared" si="76"/>
        <v>岡山市</v>
      </c>
      <c r="N750" s="1" t="str">
        <f t="shared" si="79"/>
        <v>低</v>
      </c>
      <c r="O750" s="45">
        <v>43431</v>
      </c>
      <c r="P750" s="16">
        <f t="shared" si="77"/>
        <v>4</v>
      </c>
      <c r="Q750" s="16">
        <f t="shared" si="80"/>
        <v>1</v>
      </c>
      <c r="R750">
        <f t="shared" si="81"/>
        <v>1</v>
      </c>
    </row>
    <row r="751" spans="1:18" x14ac:dyDescent="0.4">
      <c r="A751" s="44" t="str">
        <f t="shared" si="78"/>
        <v>07-0130-5084-3110-2000-0000-0010k0350s0311</v>
      </c>
      <c r="B751" t="s">
        <v>3617</v>
      </c>
      <c r="C751" t="s">
        <v>3618</v>
      </c>
      <c r="D751" s="83" t="s">
        <v>4466</v>
      </c>
      <c r="E751" t="s">
        <v>1747</v>
      </c>
      <c r="F751" t="s">
        <v>718</v>
      </c>
      <c r="G751" s="13">
        <v>43355</v>
      </c>
      <c r="H751">
        <v>87.48</v>
      </c>
      <c r="I751" t="s">
        <v>145</v>
      </c>
      <c r="J751" t="s">
        <v>993</v>
      </c>
      <c r="K751" t="s">
        <v>2285</v>
      </c>
      <c r="L751" s="60" t="s">
        <v>150</v>
      </c>
      <c r="M751" s="1" t="str">
        <f t="shared" si="76"/>
        <v>岡山市</v>
      </c>
      <c r="N751" s="1" t="str">
        <f t="shared" si="79"/>
        <v>低</v>
      </c>
      <c r="O751" s="45">
        <v>43355</v>
      </c>
      <c r="P751" s="16">
        <f t="shared" si="77"/>
        <v>4</v>
      </c>
      <c r="Q751" s="16">
        <f t="shared" si="80"/>
        <v>1</v>
      </c>
      <c r="R751">
        <f t="shared" si="81"/>
        <v>1</v>
      </c>
    </row>
    <row r="752" spans="1:18" x14ac:dyDescent="0.4">
      <c r="A752" s="44" t="str">
        <f t="shared" si="78"/>
        <v>07-0146-0798-3610-2000-0000-0013m7400w6316</v>
      </c>
      <c r="B752" t="s">
        <v>3619</v>
      </c>
      <c r="C752" t="s">
        <v>3620</v>
      </c>
      <c r="D752" s="83" t="s">
        <v>4466</v>
      </c>
      <c r="E752" t="s">
        <v>1748</v>
      </c>
      <c r="F752" t="s">
        <v>719</v>
      </c>
      <c r="G752" s="13">
        <v>43277</v>
      </c>
      <c r="H752">
        <v>68.040000000000006</v>
      </c>
      <c r="I752" t="s">
        <v>145</v>
      </c>
      <c r="J752" t="s">
        <v>993</v>
      </c>
      <c r="K752" t="s">
        <v>2285</v>
      </c>
      <c r="L752" s="60" t="s">
        <v>150</v>
      </c>
      <c r="M752" s="1" t="str">
        <f t="shared" si="76"/>
        <v>岡山市</v>
      </c>
      <c r="N752" s="1" t="str">
        <f t="shared" si="79"/>
        <v>低</v>
      </c>
      <c r="O752" s="45">
        <v>43277</v>
      </c>
      <c r="P752" s="16">
        <f t="shared" si="77"/>
        <v>5</v>
      </c>
      <c r="Q752" s="16">
        <f t="shared" si="80"/>
        <v>1</v>
      </c>
      <c r="R752">
        <f t="shared" si="81"/>
        <v>1</v>
      </c>
    </row>
    <row r="753" spans="1:18" x14ac:dyDescent="0.4">
      <c r="A753" s="44" t="str">
        <f t="shared" si="78"/>
        <v>07-0134-1536-8110-2000-0000-0015d5310u4811</v>
      </c>
      <c r="B753" s="71" t="s">
        <v>3621</v>
      </c>
      <c r="C753" t="s">
        <v>3622</v>
      </c>
      <c r="D753" s="83" t="s">
        <v>4466</v>
      </c>
      <c r="E753" t="s">
        <v>1749</v>
      </c>
      <c r="F753" t="s">
        <v>720</v>
      </c>
      <c r="G753" s="13">
        <v>43209</v>
      </c>
      <c r="H753">
        <v>56.43</v>
      </c>
      <c r="I753" t="s">
        <v>145</v>
      </c>
      <c r="J753" t="s">
        <v>993</v>
      </c>
      <c r="K753" t="s">
        <v>2285</v>
      </c>
      <c r="L753" s="60" t="s">
        <v>150</v>
      </c>
      <c r="M753" s="1" t="str">
        <f t="shared" si="76"/>
        <v>岡山市</v>
      </c>
      <c r="N753" s="1" t="str">
        <f t="shared" si="79"/>
        <v>低</v>
      </c>
      <c r="O753" s="45">
        <v>43209</v>
      </c>
      <c r="P753" s="16">
        <f t="shared" si="77"/>
        <v>5</v>
      </c>
      <c r="Q753" s="16">
        <f t="shared" si="80"/>
        <v>1</v>
      </c>
      <c r="R753">
        <f t="shared" si="81"/>
        <v>1</v>
      </c>
    </row>
    <row r="754" spans="1:18" x14ac:dyDescent="0.4">
      <c r="A754" s="44" t="str">
        <f t="shared" si="78"/>
        <v>07-0146-0798-3210-2000-0000-0011m7400w6312</v>
      </c>
      <c r="B754" t="s">
        <v>3623</v>
      </c>
      <c r="C754" t="s">
        <v>3624</v>
      </c>
      <c r="E754" t="s">
        <v>1750</v>
      </c>
      <c r="F754" t="s">
        <v>721</v>
      </c>
      <c r="G754" s="13">
        <v>43385</v>
      </c>
      <c r="H754">
        <v>38.880000000000003</v>
      </c>
      <c r="I754" t="s">
        <v>145</v>
      </c>
      <c r="J754" t="s">
        <v>993</v>
      </c>
      <c r="K754" t="s">
        <v>2285</v>
      </c>
      <c r="L754" s="60" t="s">
        <v>150</v>
      </c>
      <c r="M754" s="1" t="str">
        <f t="shared" si="76"/>
        <v>岡山市</v>
      </c>
      <c r="N754" s="1" t="str">
        <f t="shared" si="79"/>
        <v>低</v>
      </c>
      <c r="O754" s="45">
        <v>43385</v>
      </c>
      <c r="P754" s="16">
        <f t="shared" si="77"/>
        <v>4</v>
      </c>
      <c r="Q754" s="16">
        <f t="shared" si="80"/>
        <v>1</v>
      </c>
      <c r="R754">
        <f t="shared" si="81"/>
        <v>1</v>
      </c>
    </row>
    <row r="755" spans="1:18" x14ac:dyDescent="0.4">
      <c r="A755" s="44" t="str">
        <f t="shared" si="78"/>
        <v>07-0146-0798-2810-2000-0000-0018m7400w6218</v>
      </c>
      <c r="B755" t="s">
        <v>3625</v>
      </c>
      <c r="C755" t="s">
        <v>3626</v>
      </c>
      <c r="E755" t="s">
        <v>1751</v>
      </c>
      <c r="F755" t="s">
        <v>721</v>
      </c>
      <c r="G755" s="13">
        <v>43385</v>
      </c>
      <c r="H755">
        <v>45.36</v>
      </c>
      <c r="I755" t="s">
        <v>145</v>
      </c>
      <c r="J755" t="s">
        <v>993</v>
      </c>
      <c r="K755" t="s">
        <v>2285</v>
      </c>
      <c r="L755" s="60" t="s">
        <v>150</v>
      </c>
      <c r="M755" s="1" t="str">
        <f t="shared" si="76"/>
        <v>岡山市</v>
      </c>
      <c r="N755" s="1" t="str">
        <f t="shared" si="79"/>
        <v>低</v>
      </c>
      <c r="O755" s="45">
        <v>43385</v>
      </c>
      <c r="P755" s="16">
        <f t="shared" si="77"/>
        <v>4</v>
      </c>
      <c r="Q755" s="16">
        <f t="shared" si="80"/>
        <v>1</v>
      </c>
      <c r="R755">
        <f t="shared" si="81"/>
        <v>1</v>
      </c>
    </row>
    <row r="756" spans="1:18" x14ac:dyDescent="0.4">
      <c r="A756" s="44" t="str">
        <f t="shared" si="78"/>
        <v>07-0130-2138-3810-2000-0000-0018d1320w0318</v>
      </c>
      <c r="B756" s="71" t="s">
        <v>3627</v>
      </c>
      <c r="C756" t="s">
        <v>3628</v>
      </c>
      <c r="E756" t="s">
        <v>1752</v>
      </c>
      <c r="F756" t="s">
        <v>722</v>
      </c>
      <c r="G756" s="13">
        <v>43206</v>
      </c>
      <c r="H756">
        <v>17.010000000000002</v>
      </c>
      <c r="I756" t="s">
        <v>145</v>
      </c>
      <c r="J756" t="s">
        <v>993</v>
      </c>
      <c r="K756" t="s">
        <v>2285</v>
      </c>
      <c r="L756" s="60" t="s">
        <v>150</v>
      </c>
      <c r="M756" s="1" t="str">
        <f t="shared" si="76"/>
        <v>岡山市</v>
      </c>
      <c r="N756" s="1" t="str">
        <f t="shared" si="79"/>
        <v>低</v>
      </c>
      <c r="O756" s="45">
        <v>43206</v>
      </c>
      <c r="P756" s="16">
        <f t="shared" si="77"/>
        <v>5</v>
      </c>
      <c r="Q756" s="16">
        <f t="shared" si="80"/>
        <v>1</v>
      </c>
      <c r="R756">
        <f t="shared" si="81"/>
        <v>1</v>
      </c>
    </row>
    <row r="757" spans="1:18" x14ac:dyDescent="0.4">
      <c r="A757" s="44" t="str">
        <f t="shared" si="78"/>
        <v>07-0130-5089-3410-2000-0000-0014k0350x0314</v>
      </c>
      <c r="B757" t="s">
        <v>3629</v>
      </c>
      <c r="C757" t="s">
        <v>3630</v>
      </c>
      <c r="D757" s="83" t="s">
        <v>4466</v>
      </c>
      <c r="E757" t="s">
        <v>1753</v>
      </c>
      <c r="F757" t="s">
        <v>664</v>
      </c>
      <c r="G757" s="13">
        <v>43294</v>
      </c>
      <c r="H757">
        <v>51.3</v>
      </c>
      <c r="I757" t="s">
        <v>145</v>
      </c>
      <c r="J757" t="s">
        <v>993</v>
      </c>
      <c r="K757" t="s">
        <v>2285</v>
      </c>
      <c r="L757" s="60" t="s">
        <v>150</v>
      </c>
      <c r="M757" s="1" t="str">
        <f t="shared" si="76"/>
        <v>岡山市</v>
      </c>
      <c r="N757" s="1" t="str">
        <f t="shared" si="79"/>
        <v>低</v>
      </c>
      <c r="O757" s="45">
        <v>43294</v>
      </c>
      <c r="P757" s="16">
        <f t="shared" si="77"/>
        <v>5</v>
      </c>
      <c r="Q757" s="16">
        <f t="shared" si="80"/>
        <v>1</v>
      </c>
      <c r="R757">
        <f t="shared" si="81"/>
        <v>1</v>
      </c>
    </row>
    <row r="758" spans="1:18" x14ac:dyDescent="0.4">
      <c r="A758" s="44" t="str">
        <f t="shared" si="78"/>
        <v>07-0146-0795-1510-2000-0000-0011</v>
      </c>
      <c r="B758" t="s">
        <v>3631</v>
      </c>
      <c r="C758" s="76"/>
      <c r="E758" t="s">
        <v>1754</v>
      </c>
      <c r="F758" t="s">
        <v>697</v>
      </c>
      <c r="G758" s="13">
        <v>43385</v>
      </c>
      <c r="H758">
        <v>87.48</v>
      </c>
      <c r="I758" t="s">
        <v>145</v>
      </c>
      <c r="J758" t="s">
        <v>993</v>
      </c>
      <c r="K758" t="s">
        <v>2285</v>
      </c>
      <c r="L758" s="60" t="s">
        <v>150</v>
      </c>
      <c r="M758" s="1" t="str">
        <f t="shared" si="76"/>
        <v>岡山市</v>
      </c>
      <c r="N758" s="1" t="str">
        <f t="shared" si="79"/>
        <v>低</v>
      </c>
      <c r="O758" s="45">
        <v>43385</v>
      </c>
      <c r="P758" s="16">
        <f t="shared" si="77"/>
        <v>4</v>
      </c>
      <c r="Q758" s="16">
        <f t="shared" si="80"/>
        <v>0</v>
      </c>
      <c r="R758">
        <f t="shared" si="81"/>
        <v>1</v>
      </c>
    </row>
    <row r="759" spans="1:18" x14ac:dyDescent="0.4">
      <c r="A759" s="44" t="str">
        <f t="shared" si="78"/>
        <v>07-0141-0196-6310-2000-0000-0014m1400u1613</v>
      </c>
      <c r="B759" t="s">
        <v>3632</v>
      </c>
      <c r="C759" t="s">
        <v>3633</v>
      </c>
      <c r="E759" t="s">
        <v>1755</v>
      </c>
      <c r="F759" t="s">
        <v>723</v>
      </c>
      <c r="G759" s="13">
        <v>43448</v>
      </c>
      <c r="H759">
        <v>60.48</v>
      </c>
      <c r="I759" t="s">
        <v>145</v>
      </c>
      <c r="J759" t="s">
        <v>993</v>
      </c>
      <c r="K759" t="s">
        <v>2285</v>
      </c>
      <c r="L759" s="60" t="s">
        <v>151</v>
      </c>
      <c r="M759" s="1" t="str">
        <f t="shared" si="76"/>
        <v>岡山市</v>
      </c>
      <c r="N759" s="1" t="str">
        <f t="shared" si="79"/>
        <v>低</v>
      </c>
      <c r="O759" s="45">
        <v>43448</v>
      </c>
      <c r="P759" s="16">
        <f t="shared" si="77"/>
        <v>4</v>
      </c>
      <c r="Q759" s="16">
        <f t="shared" si="80"/>
        <v>1</v>
      </c>
      <c r="R759">
        <f t="shared" si="81"/>
        <v>1</v>
      </c>
    </row>
    <row r="760" spans="1:18" x14ac:dyDescent="0.4">
      <c r="A760" s="44" t="str">
        <f t="shared" si="78"/>
        <v>07-0167-8175-9410-2000-0000-0015h1680t7914</v>
      </c>
      <c r="B760" t="s">
        <v>3634</v>
      </c>
      <c r="C760" t="s">
        <v>3635</v>
      </c>
      <c r="E760" t="s">
        <v>1756</v>
      </c>
      <c r="F760" t="s">
        <v>724</v>
      </c>
      <c r="G760" s="13">
        <v>43432</v>
      </c>
      <c r="H760">
        <v>11.61</v>
      </c>
      <c r="I760" t="s">
        <v>145</v>
      </c>
      <c r="J760" t="s">
        <v>978</v>
      </c>
      <c r="K760" t="s">
        <v>2285</v>
      </c>
      <c r="L760" s="60" t="s">
        <v>151</v>
      </c>
      <c r="M760" s="1" t="str">
        <f t="shared" si="76"/>
        <v>広島市</v>
      </c>
      <c r="N760" s="1" t="str">
        <f t="shared" si="79"/>
        <v>低</v>
      </c>
      <c r="O760" s="45">
        <v>43432</v>
      </c>
      <c r="P760" s="16">
        <f t="shared" si="77"/>
        <v>4</v>
      </c>
      <c r="Q760" s="16">
        <f t="shared" si="80"/>
        <v>1</v>
      </c>
      <c r="R760">
        <f t="shared" si="81"/>
        <v>1</v>
      </c>
    </row>
    <row r="761" spans="1:18" x14ac:dyDescent="0.4">
      <c r="A761" s="44" t="str">
        <f t="shared" si="78"/>
        <v>07-0158-9307-9510-2000-0000-0012a3590v8915</v>
      </c>
      <c r="B761" s="71" t="s">
        <v>3636</v>
      </c>
      <c r="C761" t="s">
        <v>3637</v>
      </c>
      <c r="D761" s="83" t="s">
        <v>4466</v>
      </c>
      <c r="E761" t="s">
        <v>1757</v>
      </c>
      <c r="F761" t="s">
        <v>574</v>
      </c>
      <c r="G761" s="13">
        <v>43425</v>
      </c>
      <c r="H761">
        <v>77.760000000000005</v>
      </c>
      <c r="I761" t="s">
        <v>145</v>
      </c>
      <c r="J761" t="s">
        <v>978</v>
      </c>
      <c r="K761" t="s">
        <v>2285</v>
      </c>
      <c r="L761" s="60" t="s">
        <v>151</v>
      </c>
      <c r="M761" s="1" t="str">
        <f t="shared" si="76"/>
        <v>広島市</v>
      </c>
      <c r="N761" s="1" t="str">
        <f t="shared" si="79"/>
        <v>低</v>
      </c>
      <c r="O761" s="45">
        <v>43425</v>
      </c>
      <c r="P761" s="16">
        <f t="shared" si="77"/>
        <v>4</v>
      </c>
      <c r="Q761" s="16">
        <f t="shared" si="80"/>
        <v>1</v>
      </c>
      <c r="R761">
        <f t="shared" si="81"/>
        <v>1</v>
      </c>
    </row>
    <row r="762" spans="1:18" x14ac:dyDescent="0.4">
      <c r="A762" s="44" t="str">
        <f t="shared" si="78"/>
        <v>07-0167-8187-4410-2000-0000-0015k1680v7414</v>
      </c>
      <c r="B762" t="s">
        <v>3638</v>
      </c>
      <c r="C762" t="s">
        <v>3639</v>
      </c>
      <c r="E762" t="s">
        <v>1758</v>
      </c>
      <c r="F762" t="s">
        <v>667</v>
      </c>
      <c r="G762" s="13">
        <v>43432</v>
      </c>
      <c r="H762">
        <v>87.48</v>
      </c>
      <c r="I762" t="s">
        <v>145</v>
      </c>
      <c r="J762" t="s">
        <v>978</v>
      </c>
      <c r="K762" t="s">
        <v>2285</v>
      </c>
      <c r="L762" s="60" t="s">
        <v>151</v>
      </c>
      <c r="M762" s="1" t="str">
        <f t="shared" si="76"/>
        <v>広島市</v>
      </c>
      <c r="N762" s="1" t="str">
        <f t="shared" si="79"/>
        <v>低</v>
      </c>
      <c r="O762" s="45">
        <v>43432</v>
      </c>
      <c r="P762" s="16">
        <f t="shared" si="77"/>
        <v>4</v>
      </c>
      <c r="Q762" s="16">
        <f t="shared" si="80"/>
        <v>1</v>
      </c>
      <c r="R762">
        <f t="shared" si="81"/>
        <v>1</v>
      </c>
    </row>
    <row r="763" spans="1:18" x14ac:dyDescent="0.4">
      <c r="A763" s="44" t="str">
        <f t="shared" si="78"/>
        <v>07-0127-4990-2310-2000-0000-0016m9240n7213</v>
      </c>
      <c r="B763" t="s">
        <v>3640</v>
      </c>
      <c r="C763" t="s">
        <v>3641</v>
      </c>
      <c r="E763" t="s">
        <v>1759</v>
      </c>
      <c r="F763" t="s">
        <v>725</v>
      </c>
      <c r="G763" s="13">
        <v>43433</v>
      </c>
      <c r="H763">
        <v>77.760000000000005</v>
      </c>
      <c r="I763" t="s">
        <v>145</v>
      </c>
      <c r="J763" t="s">
        <v>995</v>
      </c>
      <c r="K763" t="s">
        <v>2285</v>
      </c>
      <c r="L763" s="60" t="s">
        <v>151</v>
      </c>
      <c r="M763" s="1" t="str">
        <f t="shared" si="76"/>
        <v>松江市</v>
      </c>
      <c r="N763" s="1" t="str">
        <f t="shared" si="79"/>
        <v>低</v>
      </c>
      <c r="O763" s="45">
        <v>43433</v>
      </c>
      <c r="P763" s="16">
        <f t="shared" si="77"/>
        <v>4</v>
      </c>
      <c r="Q763" s="16">
        <f t="shared" si="80"/>
        <v>1</v>
      </c>
      <c r="R763">
        <f t="shared" si="81"/>
        <v>1</v>
      </c>
    </row>
    <row r="764" spans="1:18" x14ac:dyDescent="0.4">
      <c r="A764" s="44" t="str">
        <f t="shared" si="78"/>
        <v>07-0158-9307-9210-2000-0000-0013</v>
      </c>
      <c r="B764" t="s">
        <v>3642</v>
      </c>
      <c r="C764" s="76"/>
      <c r="E764" t="s">
        <v>1760</v>
      </c>
      <c r="F764" t="s">
        <v>726</v>
      </c>
      <c r="G764" s="13">
        <v>43425</v>
      </c>
      <c r="H764">
        <v>50.76</v>
      </c>
      <c r="I764" t="s">
        <v>145</v>
      </c>
      <c r="J764" t="s">
        <v>978</v>
      </c>
      <c r="K764" t="s">
        <v>2285</v>
      </c>
      <c r="L764" s="60" t="s">
        <v>151</v>
      </c>
      <c r="M764" s="1" t="str">
        <f t="shared" si="76"/>
        <v>広島市</v>
      </c>
      <c r="N764" s="1" t="str">
        <f t="shared" si="79"/>
        <v>低</v>
      </c>
      <c r="O764" s="45">
        <v>43425</v>
      </c>
      <c r="P764" s="16">
        <f t="shared" si="77"/>
        <v>4</v>
      </c>
      <c r="Q764" s="16">
        <f t="shared" si="80"/>
        <v>0</v>
      </c>
      <c r="R764">
        <f t="shared" si="81"/>
        <v>1</v>
      </c>
    </row>
    <row r="765" spans="1:18" x14ac:dyDescent="0.4">
      <c r="A765" s="44" t="str">
        <f t="shared" si="78"/>
        <v>07-0167-8190-3610-2000-0000-0014m1680n7316</v>
      </c>
      <c r="B765" t="s">
        <v>3643</v>
      </c>
      <c r="C765" t="s">
        <v>3644</v>
      </c>
      <c r="D765" s="83" t="s">
        <v>4466</v>
      </c>
      <c r="E765" t="s">
        <v>1761</v>
      </c>
      <c r="F765" t="s">
        <v>708</v>
      </c>
      <c r="G765" s="13">
        <v>43474</v>
      </c>
      <c r="H765">
        <v>56.16</v>
      </c>
      <c r="I765" t="s">
        <v>145</v>
      </c>
      <c r="J765" t="s">
        <v>978</v>
      </c>
      <c r="K765" t="s">
        <v>2285</v>
      </c>
      <c r="L765" s="60" t="s">
        <v>151</v>
      </c>
      <c r="M765" s="1" t="str">
        <f t="shared" si="76"/>
        <v>広島市</v>
      </c>
      <c r="N765" s="1" t="str">
        <f t="shared" si="79"/>
        <v>低</v>
      </c>
      <c r="O765" s="45">
        <v>43474</v>
      </c>
      <c r="P765" s="16">
        <f t="shared" si="77"/>
        <v>4</v>
      </c>
      <c r="Q765" s="16">
        <f t="shared" si="80"/>
        <v>1</v>
      </c>
      <c r="R765">
        <f t="shared" si="81"/>
        <v>1</v>
      </c>
    </row>
    <row r="766" spans="1:18" x14ac:dyDescent="0.4">
      <c r="A766" s="44" t="str">
        <f t="shared" si="78"/>
        <v/>
      </c>
      <c r="B766" s="76"/>
      <c r="C766" s="76"/>
      <c r="E766" t="s">
        <v>1762</v>
      </c>
      <c r="F766" t="s">
        <v>685</v>
      </c>
      <c r="G766" s="13">
        <v>43333</v>
      </c>
      <c r="H766">
        <v>66.959999999999994</v>
      </c>
      <c r="I766" t="s">
        <v>145</v>
      </c>
      <c r="J766" t="s">
        <v>978</v>
      </c>
      <c r="K766" s="76"/>
      <c r="L766" s="60" t="s">
        <v>150</v>
      </c>
      <c r="M766" s="1" t="str">
        <f t="shared" si="76"/>
        <v>広島市</v>
      </c>
      <c r="N766" s="1" t="str">
        <f t="shared" si="79"/>
        <v>低</v>
      </c>
      <c r="O766" s="45">
        <v>43333</v>
      </c>
      <c r="P766" s="16">
        <f t="shared" si="77"/>
        <v>5</v>
      </c>
      <c r="Q766" s="16">
        <f t="shared" si="80"/>
        <v>0</v>
      </c>
      <c r="R766">
        <f t="shared" si="81"/>
        <v>0</v>
      </c>
    </row>
    <row r="767" spans="1:18" x14ac:dyDescent="0.4">
      <c r="A767" s="44" t="str">
        <f t="shared" si="78"/>
        <v>07-0162-3194-6210-2000-0000-0011m1630s2612</v>
      </c>
      <c r="B767" s="71" t="s">
        <v>3645</v>
      </c>
      <c r="C767" t="s">
        <v>3646</v>
      </c>
      <c r="D767" s="83" t="s">
        <v>4466</v>
      </c>
      <c r="E767" t="s">
        <v>1763</v>
      </c>
      <c r="F767" t="s">
        <v>231</v>
      </c>
      <c r="G767" s="13">
        <v>43438</v>
      </c>
      <c r="H767">
        <v>77.760000000000005</v>
      </c>
      <c r="I767" t="s">
        <v>145</v>
      </c>
      <c r="J767" t="s">
        <v>978</v>
      </c>
      <c r="K767" t="s">
        <v>2285</v>
      </c>
      <c r="L767" s="60" t="s">
        <v>151</v>
      </c>
      <c r="M767" s="1" t="str">
        <f t="shared" si="76"/>
        <v>広島市</v>
      </c>
      <c r="N767" s="1" t="str">
        <f t="shared" si="79"/>
        <v>低</v>
      </c>
      <c r="O767" s="45">
        <v>43438</v>
      </c>
      <c r="P767" s="16">
        <f t="shared" si="77"/>
        <v>4</v>
      </c>
      <c r="Q767" s="16">
        <f t="shared" si="80"/>
        <v>1</v>
      </c>
      <c r="R767">
        <f t="shared" si="81"/>
        <v>1</v>
      </c>
    </row>
    <row r="768" spans="1:18" x14ac:dyDescent="0.4">
      <c r="A768" s="44" t="str">
        <f t="shared" si="78"/>
        <v>07-0185-5053-5310-2000-0000-0018f0850r5513</v>
      </c>
      <c r="B768" s="71" t="s">
        <v>3647</v>
      </c>
      <c r="C768" t="s">
        <v>3648</v>
      </c>
      <c r="E768" t="s">
        <v>1764</v>
      </c>
      <c r="F768" t="s">
        <v>727</v>
      </c>
      <c r="G768" s="13">
        <v>43227</v>
      </c>
      <c r="H768">
        <v>43.74</v>
      </c>
      <c r="I768" t="s">
        <v>145</v>
      </c>
      <c r="J768" t="s">
        <v>997</v>
      </c>
      <c r="K768" t="s">
        <v>2285</v>
      </c>
      <c r="L768" s="60" t="s">
        <v>150</v>
      </c>
      <c r="M768" s="1" t="str">
        <f t="shared" si="76"/>
        <v>山口市</v>
      </c>
      <c r="N768" s="1" t="str">
        <f t="shared" si="79"/>
        <v>低</v>
      </c>
      <c r="O768" s="45">
        <v>43227</v>
      </c>
      <c r="P768" s="16">
        <f t="shared" si="77"/>
        <v>5</v>
      </c>
      <c r="Q768" s="16">
        <f t="shared" si="80"/>
        <v>1</v>
      </c>
      <c r="R768">
        <f t="shared" si="81"/>
        <v>1</v>
      </c>
    </row>
    <row r="769" spans="1:18" x14ac:dyDescent="0.4">
      <c r="A769" s="44" t="str">
        <f t="shared" si="78"/>
        <v>07-0156-2259-0210-2000-0000-0019f2520x6012</v>
      </c>
      <c r="B769" t="s">
        <v>3649</v>
      </c>
      <c r="C769" t="s">
        <v>3650</v>
      </c>
      <c r="E769" t="s">
        <v>1765</v>
      </c>
      <c r="F769" t="s">
        <v>728</v>
      </c>
      <c r="G769" s="13">
        <v>43484</v>
      </c>
      <c r="H769">
        <v>79.2</v>
      </c>
      <c r="I769" t="s">
        <v>145</v>
      </c>
      <c r="J769" t="s">
        <v>978</v>
      </c>
      <c r="K769" t="s">
        <v>2285</v>
      </c>
      <c r="L769" s="60" t="s">
        <v>151</v>
      </c>
      <c r="M769" s="1" t="str">
        <f t="shared" si="76"/>
        <v>広島市</v>
      </c>
      <c r="N769" s="1" t="str">
        <f t="shared" si="79"/>
        <v>低</v>
      </c>
      <c r="O769" s="45">
        <v>43484</v>
      </c>
      <c r="P769" s="16">
        <f t="shared" si="77"/>
        <v>4</v>
      </c>
      <c r="Q769" s="16">
        <f t="shared" si="80"/>
        <v>1</v>
      </c>
      <c r="R769">
        <f t="shared" si="81"/>
        <v>1</v>
      </c>
    </row>
    <row r="770" spans="1:18" x14ac:dyDescent="0.4">
      <c r="A770" s="44" t="str">
        <f t="shared" si="78"/>
        <v>07-0146-0823-5310-2000-0000-0017c8400r6513</v>
      </c>
      <c r="B770" t="s">
        <v>3651</v>
      </c>
      <c r="C770" t="s">
        <v>3652</v>
      </c>
      <c r="E770" t="s">
        <v>1766</v>
      </c>
      <c r="F770" t="s">
        <v>728</v>
      </c>
      <c r="G770" s="13">
        <v>43549</v>
      </c>
      <c r="H770">
        <v>48.4</v>
      </c>
      <c r="I770" t="s">
        <v>145</v>
      </c>
      <c r="J770" t="s">
        <v>993</v>
      </c>
      <c r="K770" t="s">
        <v>2285</v>
      </c>
      <c r="L770" s="60" t="s">
        <v>151</v>
      </c>
      <c r="M770" s="1" t="str">
        <f t="shared" si="76"/>
        <v>岡山市</v>
      </c>
      <c r="N770" s="1" t="str">
        <f t="shared" si="79"/>
        <v>低</v>
      </c>
      <c r="O770" s="45">
        <v>43549</v>
      </c>
      <c r="P770" s="16">
        <f t="shared" si="77"/>
        <v>4</v>
      </c>
      <c r="Q770" s="16">
        <f t="shared" si="80"/>
        <v>1</v>
      </c>
      <c r="R770">
        <f t="shared" si="81"/>
        <v>1</v>
      </c>
    </row>
    <row r="771" spans="1:18" x14ac:dyDescent="0.4">
      <c r="A771" s="44" t="str">
        <f t="shared" si="78"/>
        <v>07-0141-0208-6510-2000-0000-0010a2400w1615</v>
      </c>
      <c r="B771" t="s">
        <v>3653</v>
      </c>
      <c r="C771" t="s">
        <v>3654</v>
      </c>
      <c r="E771" t="s">
        <v>1767</v>
      </c>
      <c r="F771" t="s">
        <v>333</v>
      </c>
      <c r="G771" s="13">
        <v>43553</v>
      </c>
      <c r="H771">
        <v>75.349999999999994</v>
      </c>
      <c r="I771" t="s">
        <v>145</v>
      </c>
      <c r="J771" t="s">
        <v>980</v>
      </c>
      <c r="K771" t="s">
        <v>2285</v>
      </c>
      <c r="L771" s="60" t="s">
        <v>151</v>
      </c>
      <c r="M771" s="1" t="str">
        <f t="shared" si="76"/>
        <v>岡山市</v>
      </c>
      <c r="N771" s="1" t="str">
        <f t="shared" si="79"/>
        <v>低</v>
      </c>
      <c r="O771" s="45">
        <v>43553</v>
      </c>
      <c r="P771" s="16">
        <f t="shared" si="77"/>
        <v>4</v>
      </c>
      <c r="Q771" s="16">
        <f t="shared" si="80"/>
        <v>1</v>
      </c>
      <c r="R771">
        <f t="shared" si="81"/>
        <v>1</v>
      </c>
    </row>
    <row r="772" spans="1:18" x14ac:dyDescent="0.4">
      <c r="A772" s="44" t="str">
        <f t="shared" ref="A772:A835" si="82">+B772&amp;C772</f>
        <v>07-0141-0208-6410-2000-0000-0017a2400w1614</v>
      </c>
      <c r="B772" t="s">
        <v>3655</v>
      </c>
      <c r="C772" t="s">
        <v>3656</v>
      </c>
      <c r="E772" t="s">
        <v>1768</v>
      </c>
      <c r="F772" t="s">
        <v>333</v>
      </c>
      <c r="G772" s="13">
        <v>43553</v>
      </c>
      <c r="H772">
        <v>75.349999999999994</v>
      </c>
      <c r="I772" t="s">
        <v>145</v>
      </c>
      <c r="J772" t="s">
        <v>980</v>
      </c>
      <c r="K772" t="s">
        <v>2285</v>
      </c>
      <c r="L772" s="60" t="s">
        <v>151</v>
      </c>
      <c r="M772" s="1" t="str">
        <f t="shared" ref="M772:M835" si="83">+VLOOKUP(J772,$T$2:$U$11,2,0)</f>
        <v>岡山市</v>
      </c>
      <c r="N772" s="1" t="str">
        <f t="shared" si="79"/>
        <v>低</v>
      </c>
      <c r="O772" s="45">
        <v>43553</v>
      </c>
      <c r="P772" s="16">
        <f t="shared" ref="P772:P835" si="84">DATEDIF(O772,$B$1,"Y")</f>
        <v>4</v>
      </c>
      <c r="Q772" s="16">
        <f t="shared" si="80"/>
        <v>1</v>
      </c>
      <c r="R772">
        <f t="shared" si="81"/>
        <v>1</v>
      </c>
    </row>
    <row r="773" spans="1:18" x14ac:dyDescent="0.4">
      <c r="A773" s="44" t="str">
        <f t="shared" si="82"/>
        <v>07-0146-0817-6610-2000-0000-0016b8400v6616</v>
      </c>
      <c r="B773" t="s">
        <v>3657</v>
      </c>
      <c r="C773" t="s">
        <v>3658</v>
      </c>
      <c r="E773" t="s">
        <v>1769</v>
      </c>
      <c r="F773" t="s">
        <v>697</v>
      </c>
      <c r="G773" s="13">
        <v>43483</v>
      </c>
      <c r="H773">
        <v>73.44</v>
      </c>
      <c r="I773" t="s">
        <v>145</v>
      </c>
      <c r="J773" t="s">
        <v>980</v>
      </c>
      <c r="K773" t="s">
        <v>2285</v>
      </c>
      <c r="L773" s="60" t="s">
        <v>151</v>
      </c>
      <c r="M773" s="1" t="str">
        <f t="shared" si="83"/>
        <v>岡山市</v>
      </c>
      <c r="N773" s="1" t="str">
        <f t="shared" si="79"/>
        <v>低</v>
      </c>
      <c r="O773" s="45">
        <v>43483</v>
      </c>
      <c r="P773" s="16">
        <f t="shared" si="84"/>
        <v>4</v>
      </c>
      <c r="Q773" s="16">
        <f t="shared" si="80"/>
        <v>1</v>
      </c>
      <c r="R773">
        <f t="shared" si="81"/>
        <v>1</v>
      </c>
    </row>
    <row r="774" spans="1:18" x14ac:dyDescent="0.4">
      <c r="A774" s="44" t="str">
        <f t="shared" si="82"/>
        <v>07-0146-0817-0510-2000-0000-0017b8400v6015</v>
      </c>
      <c r="B774" t="s">
        <v>3659</v>
      </c>
      <c r="C774" t="s">
        <v>3660</v>
      </c>
      <c r="D774" s="83" t="s">
        <v>4466</v>
      </c>
      <c r="E774" t="s">
        <v>1770</v>
      </c>
      <c r="F774" t="s">
        <v>251</v>
      </c>
      <c r="G774" s="13">
        <v>43523</v>
      </c>
      <c r="H774">
        <v>52.8</v>
      </c>
      <c r="I774" t="s">
        <v>145</v>
      </c>
      <c r="J774" t="s">
        <v>980</v>
      </c>
      <c r="K774" t="s">
        <v>2285</v>
      </c>
      <c r="L774" s="60" t="s">
        <v>151</v>
      </c>
      <c r="M774" s="1" t="str">
        <f t="shared" si="83"/>
        <v>岡山市</v>
      </c>
      <c r="N774" s="1" t="str">
        <f t="shared" si="79"/>
        <v>低</v>
      </c>
      <c r="O774" s="45">
        <v>43523</v>
      </c>
      <c r="P774" s="16">
        <f t="shared" si="84"/>
        <v>4</v>
      </c>
      <c r="Q774" s="16">
        <f t="shared" si="80"/>
        <v>1</v>
      </c>
      <c r="R774">
        <f t="shared" si="81"/>
        <v>1</v>
      </c>
    </row>
    <row r="775" spans="1:18" x14ac:dyDescent="0.4">
      <c r="A775" s="44" t="str">
        <f t="shared" si="82"/>
        <v>07-0146-0945-3910-2000-0000-0010e9400t6319</v>
      </c>
      <c r="B775" t="s">
        <v>3661</v>
      </c>
      <c r="C775" t="s">
        <v>3662</v>
      </c>
      <c r="D775" s="83" t="s">
        <v>4466</v>
      </c>
      <c r="E775" t="s">
        <v>1771</v>
      </c>
      <c r="F775" t="s">
        <v>729</v>
      </c>
      <c r="G775" s="13">
        <v>43523</v>
      </c>
      <c r="H775">
        <v>74.8</v>
      </c>
      <c r="I775" t="s">
        <v>145</v>
      </c>
      <c r="J775" t="s">
        <v>980</v>
      </c>
      <c r="K775" t="s">
        <v>2285</v>
      </c>
      <c r="L775" s="60" t="s">
        <v>151</v>
      </c>
      <c r="M775" s="1" t="str">
        <f t="shared" si="83"/>
        <v>岡山市</v>
      </c>
      <c r="N775" s="1" t="str">
        <f t="shared" si="79"/>
        <v>低</v>
      </c>
      <c r="O775" s="45">
        <v>43523</v>
      </c>
      <c r="P775" s="16">
        <f t="shared" si="84"/>
        <v>4</v>
      </c>
      <c r="Q775" s="16">
        <f t="shared" si="80"/>
        <v>1</v>
      </c>
      <c r="R775">
        <f t="shared" si="81"/>
        <v>1</v>
      </c>
    </row>
    <row r="776" spans="1:18" x14ac:dyDescent="0.4">
      <c r="A776" s="44" t="str">
        <f t="shared" si="82"/>
        <v>07-0156-2254-0910-2000-0000-0015</v>
      </c>
      <c r="B776" t="s">
        <v>3663</v>
      </c>
      <c r="C776" s="76"/>
      <c r="E776" t="s">
        <v>1772</v>
      </c>
      <c r="F776" t="s">
        <v>730</v>
      </c>
      <c r="G776" s="13">
        <v>43483</v>
      </c>
      <c r="H776">
        <v>51.7</v>
      </c>
      <c r="I776" t="s">
        <v>145</v>
      </c>
      <c r="J776" t="s">
        <v>978</v>
      </c>
      <c r="K776" t="s">
        <v>2285</v>
      </c>
      <c r="L776" s="60" t="s">
        <v>151</v>
      </c>
      <c r="M776" s="1" t="str">
        <f t="shared" si="83"/>
        <v>広島市</v>
      </c>
      <c r="N776" s="1" t="str">
        <f t="shared" si="79"/>
        <v>低</v>
      </c>
      <c r="O776" s="45">
        <v>43483</v>
      </c>
      <c r="P776" s="16">
        <f t="shared" si="84"/>
        <v>4</v>
      </c>
      <c r="Q776" s="16">
        <f t="shared" si="80"/>
        <v>0</v>
      </c>
      <c r="R776">
        <f t="shared" si="81"/>
        <v>1</v>
      </c>
    </row>
    <row r="777" spans="1:18" x14ac:dyDescent="0.4">
      <c r="A777" s="44" t="str">
        <f t="shared" si="82"/>
        <v>07-0146-0816-4010-2000-0000-0017b8400u6410</v>
      </c>
      <c r="B777" t="s">
        <v>3664</v>
      </c>
      <c r="C777" t="s">
        <v>3665</v>
      </c>
      <c r="E777" t="s">
        <v>1773</v>
      </c>
      <c r="F777" t="s">
        <v>731</v>
      </c>
      <c r="G777" s="13">
        <v>43445</v>
      </c>
      <c r="H777">
        <v>66</v>
      </c>
      <c r="I777" t="s">
        <v>145</v>
      </c>
      <c r="J777" t="s">
        <v>980</v>
      </c>
      <c r="K777" t="s">
        <v>2285</v>
      </c>
      <c r="L777" s="60" t="s">
        <v>151</v>
      </c>
      <c r="M777" s="1" t="str">
        <f t="shared" si="83"/>
        <v>岡山市</v>
      </c>
      <c r="N777" s="1" t="str">
        <f t="shared" si="79"/>
        <v>低</v>
      </c>
      <c r="O777" s="45">
        <v>43445</v>
      </c>
      <c r="P777" s="16">
        <f t="shared" si="84"/>
        <v>4</v>
      </c>
      <c r="Q777" s="16">
        <f t="shared" si="80"/>
        <v>1</v>
      </c>
      <c r="R777">
        <f t="shared" si="81"/>
        <v>1</v>
      </c>
    </row>
    <row r="778" spans="1:18" x14ac:dyDescent="0.4">
      <c r="A778" s="44" t="str">
        <f t="shared" si="82"/>
        <v>07-0146-0816-3410-2000-0000-0018b8400u6314</v>
      </c>
      <c r="B778" t="s">
        <v>3666</v>
      </c>
      <c r="C778" t="s">
        <v>3667</v>
      </c>
      <c r="E778" t="s">
        <v>1774</v>
      </c>
      <c r="F778" t="s">
        <v>731</v>
      </c>
      <c r="G778" s="13">
        <v>43445</v>
      </c>
      <c r="H778">
        <v>61.6</v>
      </c>
      <c r="I778" t="s">
        <v>145</v>
      </c>
      <c r="J778" t="s">
        <v>980</v>
      </c>
      <c r="K778" t="s">
        <v>2285</v>
      </c>
      <c r="L778" s="60" t="s">
        <v>151</v>
      </c>
      <c r="M778" s="1" t="str">
        <f t="shared" si="83"/>
        <v>岡山市</v>
      </c>
      <c r="N778" s="1" t="str">
        <f t="shared" si="79"/>
        <v>低</v>
      </c>
      <c r="O778" s="45">
        <v>43445</v>
      </c>
      <c r="P778" s="16">
        <f t="shared" si="84"/>
        <v>4</v>
      </c>
      <c r="Q778" s="16">
        <f t="shared" si="80"/>
        <v>1</v>
      </c>
      <c r="R778">
        <f t="shared" si="81"/>
        <v>1</v>
      </c>
    </row>
    <row r="779" spans="1:18" x14ac:dyDescent="0.4">
      <c r="A779" s="44" t="str">
        <f t="shared" si="82"/>
        <v>07-0156-2258-4410-2000-0000-0010f2520w6414</v>
      </c>
      <c r="B779" t="s">
        <v>3668</v>
      </c>
      <c r="C779" t="s">
        <v>3669</v>
      </c>
      <c r="E779" t="s">
        <v>1775</v>
      </c>
      <c r="F779" t="s">
        <v>732</v>
      </c>
      <c r="G779" s="13">
        <v>43550</v>
      </c>
      <c r="H779">
        <v>89.1</v>
      </c>
      <c r="I779" t="s">
        <v>145</v>
      </c>
      <c r="J779" t="s">
        <v>978</v>
      </c>
      <c r="K779" t="s">
        <v>2285</v>
      </c>
      <c r="L779" s="60" t="s">
        <v>151</v>
      </c>
      <c r="M779" s="1" t="str">
        <f t="shared" si="83"/>
        <v>広島市</v>
      </c>
      <c r="N779" s="1" t="str">
        <f t="shared" si="79"/>
        <v>低</v>
      </c>
      <c r="O779" s="45">
        <v>43550</v>
      </c>
      <c r="P779" s="16">
        <f t="shared" si="84"/>
        <v>4</v>
      </c>
      <c r="Q779" s="16">
        <f t="shared" si="80"/>
        <v>1</v>
      </c>
      <c r="R779">
        <f t="shared" si="81"/>
        <v>1</v>
      </c>
    </row>
    <row r="780" spans="1:18" x14ac:dyDescent="0.4">
      <c r="A780" s="44" t="str">
        <f t="shared" si="82"/>
        <v>07-0146-0823-4010-2000-0000-0017c8400r6410</v>
      </c>
      <c r="B780" s="71" t="s">
        <v>3670</v>
      </c>
      <c r="C780" t="s">
        <v>3671</v>
      </c>
      <c r="D780" s="83" t="s">
        <v>4466</v>
      </c>
      <c r="E780" t="s">
        <v>1776</v>
      </c>
      <c r="F780" t="s">
        <v>699</v>
      </c>
      <c r="G780" s="13">
        <v>43525</v>
      </c>
      <c r="H780">
        <v>77</v>
      </c>
      <c r="I780" t="s">
        <v>145</v>
      </c>
      <c r="J780" t="s">
        <v>980</v>
      </c>
      <c r="K780" t="s">
        <v>2285</v>
      </c>
      <c r="L780" s="60" t="s">
        <v>151</v>
      </c>
      <c r="M780" s="1" t="str">
        <f t="shared" si="83"/>
        <v>岡山市</v>
      </c>
      <c r="N780" s="1" t="str">
        <f t="shared" si="79"/>
        <v>低</v>
      </c>
      <c r="O780" s="45">
        <v>43525</v>
      </c>
      <c r="P780" s="16">
        <f t="shared" si="84"/>
        <v>4</v>
      </c>
      <c r="Q780" s="16">
        <f t="shared" si="80"/>
        <v>1</v>
      </c>
      <c r="R780">
        <f t="shared" si="81"/>
        <v>1</v>
      </c>
    </row>
    <row r="781" spans="1:18" x14ac:dyDescent="0.4">
      <c r="A781" s="44" t="str">
        <f t="shared" si="82"/>
        <v>07-0146-0819-6410-2000-0000-0018b8400x6614</v>
      </c>
      <c r="B781" t="s">
        <v>3672</v>
      </c>
      <c r="C781" t="s">
        <v>3673</v>
      </c>
      <c r="E781" t="s">
        <v>1777</v>
      </c>
      <c r="F781" t="s">
        <v>733</v>
      </c>
      <c r="G781" s="13">
        <v>43420</v>
      </c>
      <c r="H781">
        <v>12.15</v>
      </c>
      <c r="I781" t="s">
        <v>145</v>
      </c>
      <c r="J781" t="s">
        <v>980</v>
      </c>
      <c r="K781" t="s">
        <v>2285</v>
      </c>
      <c r="L781" s="60" t="s">
        <v>151</v>
      </c>
      <c r="M781" s="1" t="str">
        <f t="shared" si="83"/>
        <v>岡山市</v>
      </c>
      <c r="N781" s="1" t="str">
        <f t="shared" si="79"/>
        <v>低</v>
      </c>
      <c r="O781" s="45">
        <v>43420</v>
      </c>
      <c r="P781" s="16">
        <f t="shared" si="84"/>
        <v>4</v>
      </c>
      <c r="Q781" s="16">
        <f t="shared" si="80"/>
        <v>1</v>
      </c>
      <c r="R781">
        <f t="shared" si="81"/>
        <v>1</v>
      </c>
    </row>
    <row r="782" spans="1:18" x14ac:dyDescent="0.4">
      <c r="A782" s="44" t="str">
        <f t="shared" si="82"/>
        <v/>
      </c>
      <c r="B782" s="76"/>
      <c r="C782" s="76"/>
      <c r="E782" t="s">
        <v>1778</v>
      </c>
      <c r="F782" t="s">
        <v>443</v>
      </c>
      <c r="G782" s="13">
        <v>43273</v>
      </c>
      <c r="H782">
        <v>7.56</v>
      </c>
      <c r="I782" t="s">
        <v>145</v>
      </c>
      <c r="J782" t="s">
        <v>980</v>
      </c>
      <c r="K782" s="76"/>
      <c r="L782" s="60" t="s">
        <v>970</v>
      </c>
      <c r="M782" s="1" t="str">
        <f t="shared" si="83"/>
        <v>岡山市</v>
      </c>
      <c r="N782" s="1" t="str">
        <f t="shared" si="79"/>
        <v>低</v>
      </c>
      <c r="O782" s="45">
        <v>43273</v>
      </c>
      <c r="P782" s="16">
        <f t="shared" si="84"/>
        <v>5</v>
      </c>
      <c r="Q782" s="16">
        <f t="shared" si="80"/>
        <v>0</v>
      </c>
      <c r="R782">
        <f t="shared" si="81"/>
        <v>0</v>
      </c>
    </row>
    <row r="783" spans="1:18" x14ac:dyDescent="0.4">
      <c r="A783" s="44" t="str">
        <f t="shared" si="82"/>
        <v/>
      </c>
      <c r="B783" s="76"/>
      <c r="C783" s="76"/>
      <c r="E783" t="s">
        <v>1779</v>
      </c>
      <c r="F783" t="s">
        <v>443</v>
      </c>
      <c r="G783" s="13">
        <v>43273</v>
      </c>
      <c r="H783">
        <v>4.05</v>
      </c>
      <c r="I783" t="s">
        <v>145</v>
      </c>
      <c r="J783" t="s">
        <v>980</v>
      </c>
      <c r="K783" s="76"/>
      <c r="L783" s="60" t="s">
        <v>970</v>
      </c>
      <c r="M783" s="1" t="str">
        <f t="shared" si="83"/>
        <v>岡山市</v>
      </c>
      <c r="N783" s="1" t="str">
        <f t="shared" si="79"/>
        <v>低</v>
      </c>
      <c r="O783" s="45">
        <v>43273</v>
      </c>
      <c r="P783" s="16">
        <f t="shared" si="84"/>
        <v>5</v>
      </c>
      <c r="Q783" s="16">
        <f t="shared" si="80"/>
        <v>0</v>
      </c>
      <c r="R783">
        <f t="shared" si="81"/>
        <v>0</v>
      </c>
    </row>
    <row r="784" spans="1:18" x14ac:dyDescent="0.4">
      <c r="A784" s="44" t="str">
        <f t="shared" si="82"/>
        <v/>
      </c>
      <c r="B784" s="76"/>
      <c r="C784" s="76"/>
      <c r="E784" t="s">
        <v>1780</v>
      </c>
      <c r="F784" t="s">
        <v>443</v>
      </c>
      <c r="G784" s="13">
        <v>43273</v>
      </c>
      <c r="H784">
        <v>4.32</v>
      </c>
      <c r="I784" t="s">
        <v>145</v>
      </c>
      <c r="J784" t="s">
        <v>980</v>
      </c>
      <c r="K784" s="76"/>
      <c r="L784" s="60" t="s">
        <v>970</v>
      </c>
      <c r="M784" s="1" t="str">
        <f t="shared" si="83"/>
        <v>岡山市</v>
      </c>
      <c r="N784" s="1" t="str">
        <f t="shared" si="79"/>
        <v>低</v>
      </c>
      <c r="O784" s="45">
        <v>43273</v>
      </c>
      <c r="P784" s="16">
        <f t="shared" si="84"/>
        <v>5</v>
      </c>
      <c r="Q784" s="16">
        <f t="shared" si="80"/>
        <v>0</v>
      </c>
      <c r="R784">
        <f t="shared" si="81"/>
        <v>0</v>
      </c>
    </row>
    <row r="785" spans="1:18" x14ac:dyDescent="0.4">
      <c r="A785" s="44" t="str">
        <f t="shared" si="82"/>
        <v/>
      </c>
      <c r="B785" s="76"/>
      <c r="C785" s="76"/>
      <c r="E785" t="s">
        <v>1781</v>
      </c>
      <c r="F785" t="s">
        <v>443</v>
      </c>
      <c r="G785" s="13">
        <v>43274</v>
      </c>
      <c r="H785">
        <v>9.7200000000000006</v>
      </c>
      <c r="I785" t="s">
        <v>145</v>
      </c>
      <c r="J785" t="s">
        <v>980</v>
      </c>
      <c r="K785" s="76"/>
      <c r="L785" s="60" t="s">
        <v>970</v>
      </c>
      <c r="M785" s="1" t="str">
        <f t="shared" si="83"/>
        <v>岡山市</v>
      </c>
      <c r="N785" s="1" t="str">
        <f t="shared" si="79"/>
        <v>低</v>
      </c>
      <c r="O785" s="45">
        <v>43274</v>
      </c>
      <c r="P785" s="16">
        <f t="shared" si="84"/>
        <v>5</v>
      </c>
      <c r="Q785" s="16">
        <f t="shared" si="80"/>
        <v>0</v>
      </c>
      <c r="R785">
        <f t="shared" si="81"/>
        <v>0</v>
      </c>
    </row>
    <row r="786" spans="1:18" x14ac:dyDescent="0.4">
      <c r="A786" s="44" t="str">
        <f t="shared" si="82"/>
        <v>07-0140-8287-9810-2000-0000-0012k2480v0918</v>
      </c>
      <c r="B786" t="s">
        <v>3674</v>
      </c>
      <c r="C786" t="s">
        <v>3675</v>
      </c>
      <c r="E786" t="s">
        <v>1782</v>
      </c>
      <c r="F786" t="s">
        <v>443</v>
      </c>
      <c r="G786" s="13">
        <v>43273</v>
      </c>
      <c r="H786">
        <v>15.12</v>
      </c>
      <c r="I786" t="s">
        <v>145</v>
      </c>
      <c r="J786" t="s">
        <v>980</v>
      </c>
      <c r="K786" t="s">
        <v>2285</v>
      </c>
      <c r="L786" s="60" t="s">
        <v>150</v>
      </c>
      <c r="M786" s="1" t="str">
        <f t="shared" si="83"/>
        <v>岡山市</v>
      </c>
      <c r="N786" s="1" t="str">
        <f t="shared" si="79"/>
        <v>低</v>
      </c>
      <c r="O786" s="45">
        <v>43273</v>
      </c>
      <c r="P786" s="16">
        <f t="shared" si="84"/>
        <v>5</v>
      </c>
      <c r="Q786" s="16">
        <f t="shared" si="80"/>
        <v>1</v>
      </c>
      <c r="R786">
        <f t="shared" si="81"/>
        <v>1</v>
      </c>
    </row>
    <row r="787" spans="1:18" x14ac:dyDescent="0.4">
      <c r="A787" s="44" t="str">
        <f t="shared" si="82"/>
        <v>07-0130-5097-8110-2000-0000-0019m0350v0811</v>
      </c>
      <c r="B787" s="71" t="s">
        <v>3676</v>
      </c>
      <c r="C787" t="s">
        <v>3677</v>
      </c>
      <c r="E787" t="s">
        <v>1783</v>
      </c>
      <c r="F787" t="s">
        <v>625</v>
      </c>
      <c r="G787" s="13">
        <v>43448</v>
      </c>
      <c r="H787">
        <v>77</v>
      </c>
      <c r="I787" t="s">
        <v>145</v>
      </c>
      <c r="J787" t="s">
        <v>980</v>
      </c>
      <c r="K787" t="s">
        <v>2285</v>
      </c>
      <c r="L787" s="60" t="s">
        <v>151</v>
      </c>
      <c r="M787" s="1" t="str">
        <f t="shared" si="83"/>
        <v>岡山市</v>
      </c>
      <c r="N787" s="1" t="str">
        <f t="shared" si="79"/>
        <v>低</v>
      </c>
      <c r="O787" s="45">
        <v>43448</v>
      </c>
      <c r="P787" s="16">
        <f t="shared" si="84"/>
        <v>4</v>
      </c>
      <c r="Q787" s="16">
        <f t="shared" si="80"/>
        <v>1</v>
      </c>
      <c r="R787">
        <f t="shared" si="81"/>
        <v>1</v>
      </c>
    </row>
    <row r="788" spans="1:18" x14ac:dyDescent="0.4">
      <c r="A788" s="44" t="str">
        <f t="shared" si="82"/>
        <v>07-0146-0818-7910-2000-0000-0015b8400w6719</v>
      </c>
      <c r="B788" t="s">
        <v>3678</v>
      </c>
      <c r="C788" t="s">
        <v>3679</v>
      </c>
      <c r="D788" s="83" t="s">
        <v>4466</v>
      </c>
      <c r="E788" t="s">
        <v>1784</v>
      </c>
      <c r="F788" t="s">
        <v>734</v>
      </c>
      <c r="G788" s="13">
        <v>43580</v>
      </c>
      <c r="H788">
        <v>52.8</v>
      </c>
      <c r="I788" t="s">
        <v>145</v>
      </c>
      <c r="J788" t="s">
        <v>980</v>
      </c>
      <c r="K788" t="s">
        <v>2285</v>
      </c>
      <c r="L788" s="60" t="s">
        <v>151</v>
      </c>
      <c r="M788" s="1" t="str">
        <f t="shared" si="83"/>
        <v>岡山市</v>
      </c>
      <c r="N788" s="1" t="str">
        <f t="shared" si="79"/>
        <v>低</v>
      </c>
      <c r="O788" s="45">
        <v>43580</v>
      </c>
      <c r="P788" s="16">
        <f t="shared" si="84"/>
        <v>4</v>
      </c>
      <c r="Q788" s="16">
        <f t="shared" si="80"/>
        <v>1</v>
      </c>
      <c r="R788">
        <f t="shared" si="81"/>
        <v>1</v>
      </c>
    </row>
    <row r="789" spans="1:18" x14ac:dyDescent="0.4">
      <c r="A789" s="44" t="str">
        <f t="shared" si="82"/>
        <v>07-0146-0829-6310-2000-0000-0012c8400x6613</v>
      </c>
      <c r="B789" t="s">
        <v>3680</v>
      </c>
      <c r="C789" t="s">
        <v>3681</v>
      </c>
      <c r="D789" s="83" t="s">
        <v>4466</v>
      </c>
      <c r="E789" t="s">
        <v>1785</v>
      </c>
      <c r="F789" t="s">
        <v>734</v>
      </c>
      <c r="G789" s="13">
        <v>43517</v>
      </c>
      <c r="H789">
        <v>70.400000000000006</v>
      </c>
      <c r="I789" t="s">
        <v>145</v>
      </c>
      <c r="J789" t="s">
        <v>980</v>
      </c>
      <c r="K789" t="s">
        <v>2285</v>
      </c>
      <c r="L789" s="60" t="s">
        <v>151</v>
      </c>
      <c r="M789" s="1" t="str">
        <f t="shared" si="83"/>
        <v>岡山市</v>
      </c>
      <c r="N789" s="1" t="str">
        <f t="shared" si="79"/>
        <v>低</v>
      </c>
      <c r="O789" s="45">
        <v>43517</v>
      </c>
      <c r="P789" s="16">
        <f t="shared" si="84"/>
        <v>4</v>
      </c>
      <c r="Q789" s="16">
        <f t="shared" si="80"/>
        <v>1</v>
      </c>
      <c r="R789">
        <f t="shared" si="81"/>
        <v>1</v>
      </c>
    </row>
    <row r="790" spans="1:18" x14ac:dyDescent="0.4">
      <c r="A790" s="44" t="str">
        <f t="shared" si="82"/>
        <v>07-0146-0829-6210-2000-0000-0019c8400x6612</v>
      </c>
      <c r="B790" t="s">
        <v>3682</v>
      </c>
      <c r="C790" t="s">
        <v>3683</v>
      </c>
      <c r="D790" s="83" t="s">
        <v>4466</v>
      </c>
      <c r="E790" t="s">
        <v>1786</v>
      </c>
      <c r="F790" t="s">
        <v>734</v>
      </c>
      <c r="G790" s="13">
        <v>43525</v>
      </c>
      <c r="H790">
        <v>61.6</v>
      </c>
      <c r="I790" t="s">
        <v>145</v>
      </c>
      <c r="J790" t="s">
        <v>980</v>
      </c>
      <c r="K790" t="s">
        <v>2285</v>
      </c>
      <c r="L790" s="60" t="s">
        <v>151</v>
      </c>
      <c r="M790" s="1" t="str">
        <f t="shared" si="83"/>
        <v>岡山市</v>
      </c>
      <c r="N790" s="1" t="str">
        <f t="shared" si="79"/>
        <v>低</v>
      </c>
      <c r="O790" s="45">
        <v>43525</v>
      </c>
      <c r="P790" s="16">
        <f t="shared" si="84"/>
        <v>4</v>
      </c>
      <c r="Q790" s="16">
        <f t="shared" si="80"/>
        <v>1</v>
      </c>
      <c r="R790">
        <f t="shared" si="81"/>
        <v>1</v>
      </c>
    </row>
    <row r="791" spans="1:18" x14ac:dyDescent="0.4">
      <c r="A791" s="44" t="str">
        <f t="shared" si="82"/>
        <v>07-0130-5088-4410-2000-0000-0016k0350w0414</v>
      </c>
      <c r="B791" t="s">
        <v>3684</v>
      </c>
      <c r="C791" t="s">
        <v>3685</v>
      </c>
      <c r="E791" t="s">
        <v>1787</v>
      </c>
      <c r="F791" t="s">
        <v>735</v>
      </c>
      <c r="G791" s="13">
        <v>43442</v>
      </c>
      <c r="H791">
        <v>87.48</v>
      </c>
      <c r="I791" t="s">
        <v>145</v>
      </c>
      <c r="J791" t="s">
        <v>980</v>
      </c>
      <c r="K791" t="s">
        <v>2285</v>
      </c>
      <c r="L791" s="60" t="s">
        <v>150</v>
      </c>
      <c r="M791" s="1" t="str">
        <f t="shared" si="83"/>
        <v>岡山市</v>
      </c>
      <c r="N791" s="1" t="str">
        <f t="shared" si="79"/>
        <v>低</v>
      </c>
      <c r="O791" s="45">
        <v>43442</v>
      </c>
      <c r="P791" s="16">
        <f t="shared" si="84"/>
        <v>4</v>
      </c>
      <c r="Q791" s="16">
        <f t="shared" si="80"/>
        <v>1</v>
      </c>
      <c r="R791">
        <f t="shared" si="81"/>
        <v>1</v>
      </c>
    </row>
    <row r="792" spans="1:18" x14ac:dyDescent="0.4">
      <c r="A792" s="44" t="str">
        <f t="shared" si="82"/>
        <v>07-0158-9311-9610-2000-0000-0018b3590p8916</v>
      </c>
      <c r="B792" t="s">
        <v>3686</v>
      </c>
      <c r="C792" t="s">
        <v>3687</v>
      </c>
      <c r="E792" t="s">
        <v>1788</v>
      </c>
      <c r="F792" t="s">
        <v>736</v>
      </c>
      <c r="G792" s="13">
        <v>43614</v>
      </c>
      <c r="H792">
        <v>89.1</v>
      </c>
      <c r="I792" t="s">
        <v>145</v>
      </c>
      <c r="J792" t="s">
        <v>992</v>
      </c>
      <c r="K792" t="s">
        <v>2285</v>
      </c>
      <c r="L792" s="60" t="s">
        <v>151</v>
      </c>
      <c r="M792" s="1" t="str">
        <f t="shared" si="83"/>
        <v>広島市</v>
      </c>
      <c r="N792" s="1" t="str">
        <f t="shared" si="79"/>
        <v>低</v>
      </c>
      <c r="O792" s="45">
        <v>43614</v>
      </c>
      <c r="P792" s="16">
        <f t="shared" si="84"/>
        <v>4</v>
      </c>
      <c r="Q792" s="16">
        <f t="shared" si="80"/>
        <v>1</v>
      </c>
      <c r="R792">
        <f t="shared" si="81"/>
        <v>1</v>
      </c>
    </row>
    <row r="793" spans="1:18" x14ac:dyDescent="0.4">
      <c r="A793" s="44" t="str">
        <f t="shared" si="82"/>
        <v>07-0146-0817-0810-2000-0000-0016b8400v6018</v>
      </c>
      <c r="B793" t="s">
        <v>3688</v>
      </c>
      <c r="C793" t="s">
        <v>3689</v>
      </c>
      <c r="D793" s="83" t="s">
        <v>4466</v>
      </c>
      <c r="E793" t="s">
        <v>1789</v>
      </c>
      <c r="F793" t="s">
        <v>737</v>
      </c>
      <c r="G793" s="13">
        <v>43523</v>
      </c>
      <c r="H793">
        <v>88</v>
      </c>
      <c r="I793" t="s">
        <v>145</v>
      </c>
      <c r="J793" t="s">
        <v>980</v>
      </c>
      <c r="K793" t="s">
        <v>2285</v>
      </c>
      <c r="L793" s="60" t="s">
        <v>151</v>
      </c>
      <c r="M793" s="1" t="str">
        <f t="shared" si="83"/>
        <v>岡山市</v>
      </c>
      <c r="N793" s="1" t="str">
        <f t="shared" si="79"/>
        <v>低</v>
      </c>
      <c r="O793" s="45">
        <v>43523</v>
      </c>
      <c r="P793" s="16">
        <f t="shared" si="84"/>
        <v>4</v>
      </c>
      <c r="Q793" s="16">
        <f t="shared" si="80"/>
        <v>1</v>
      </c>
      <c r="R793">
        <f t="shared" si="81"/>
        <v>1</v>
      </c>
    </row>
    <row r="794" spans="1:18" x14ac:dyDescent="0.4">
      <c r="A794" s="44" t="str">
        <f t="shared" si="82"/>
        <v>07-0146-0817-0710-2000-0000-0013b8400v6017</v>
      </c>
      <c r="B794" t="s">
        <v>3690</v>
      </c>
      <c r="C794" t="s">
        <v>3691</v>
      </c>
      <c r="D794" s="83" t="s">
        <v>4466</v>
      </c>
      <c r="E794" t="s">
        <v>1790</v>
      </c>
      <c r="F794" t="s">
        <v>737</v>
      </c>
      <c r="G794" s="13">
        <v>43523</v>
      </c>
      <c r="H794">
        <v>26.4</v>
      </c>
      <c r="I794" t="s">
        <v>145</v>
      </c>
      <c r="J794" t="s">
        <v>980</v>
      </c>
      <c r="K794" t="s">
        <v>2285</v>
      </c>
      <c r="L794" s="60" t="s">
        <v>151</v>
      </c>
      <c r="M794" s="1" t="str">
        <f t="shared" si="83"/>
        <v>岡山市</v>
      </c>
      <c r="N794" s="1" t="str">
        <f t="shared" si="79"/>
        <v>低</v>
      </c>
      <c r="O794" s="45">
        <v>43523</v>
      </c>
      <c r="P794" s="16">
        <f t="shared" si="84"/>
        <v>4</v>
      </c>
      <c r="Q794" s="16">
        <f t="shared" si="80"/>
        <v>1</v>
      </c>
      <c r="R794">
        <f t="shared" si="81"/>
        <v>1</v>
      </c>
    </row>
    <row r="795" spans="1:18" x14ac:dyDescent="0.4">
      <c r="A795" s="44" t="str">
        <f t="shared" si="82"/>
        <v>07-0167-8222-4810-2000-0000-0015c2680q7418</v>
      </c>
      <c r="B795" s="71" t="s">
        <v>3692</v>
      </c>
      <c r="C795" t="s">
        <v>3693</v>
      </c>
      <c r="E795" t="s">
        <v>1791</v>
      </c>
      <c r="F795" t="s">
        <v>738</v>
      </c>
      <c r="G795" s="13">
        <v>43307</v>
      </c>
      <c r="H795">
        <v>68.040000000000006</v>
      </c>
      <c r="I795" t="s">
        <v>145</v>
      </c>
      <c r="J795" t="s">
        <v>978</v>
      </c>
      <c r="K795" t="s">
        <v>2285</v>
      </c>
      <c r="L795" s="60" t="s">
        <v>150</v>
      </c>
      <c r="M795" s="1" t="str">
        <f t="shared" si="83"/>
        <v>広島市</v>
      </c>
      <c r="N795" s="1" t="str">
        <f t="shared" si="79"/>
        <v>低</v>
      </c>
      <c r="O795" s="45">
        <v>43307</v>
      </c>
      <c r="P795" s="16">
        <f t="shared" si="84"/>
        <v>5</v>
      </c>
      <c r="Q795" s="16">
        <f t="shared" si="80"/>
        <v>1</v>
      </c>
      <c r="R795">
        <f t="shared" si="81"/>
        <v>1</v>
      </c>
    </row>
    <row r="796" spans="1:18" x14ac:dyDescent="0.4">
      <c r="A796" s="44" t="str">
        <f t="shared" si="82"/>
        <v>07-0158-9294-2110-2000-0000-0014</v>
      </c>
      <c r="B796" t="s">
        <v>3694</v>
      </c>
      <c r="C796" s="76"/>
      <c r="E796" t="s">
        <v>1792</v>
      </c>
      <c r="F796" t="s">
        <v>726</v>
      </c>
      <c r="G796" s="13">
        <v>43378</v>
      </c>
      <c r="H796">
        <v>87.48</v>
      </c>
      <c r="I796" t="s">
        <v>145</v>
      </c>
      <c r="J796" t="s">
        <v>978</v>
      </c>
      <c r="K796" t="s">
        <v>2285</v>
      </c>
      <c r="L796" s="60" t="s">
        <v>150</v>
      </c>
      <c r="M796" s="1" t="str">
        <f t="shared" si="83"/>
        <v>広島市</v>
      </c>
      <c r="N796" s="1" t="str">
        <f t="shared" ref="N796:N859" si="85">VLOOKUP(I796,$W$2:$X$6,2,0)</f>
        <v>低</v>
      </c>
      <c r="O796" s="45">
        <v>43378</v>
      </c>
      <c r="P796" s="16">
        <f t="shared" si="84"/>
        <v>4</v>
      </c>
      <c r="Q796" s="16">
        <f t="shared" ref="Q796:Q859" si="86">COUNTIF(C:C,C796)</f>
        <v>0</v>
      </c>
      <c r="R796">
        <f t="shared" ref="R796:R859" si="87">COUNTIF(B:B,B796)</f>
        <v>1</v>
      </c>
    </row>
    <row r="797" spans="1:18" x14ac:dyDescent="0.4">
      <c r="A797" s="44" t="str">
        <f t="shared" si="82"/>
        <v>07-0167-8190-4110-2000-0000-0010m1680n7411</v>
      </c>
      <c r="B797" t="s">
        <v>3695</v>
      </c>
      <c r="C797" t="s">
        <v>3696</v>
      </c>
      <c r="D797" s="83" t="s">
        <v>4466</v>
      </c>
      <c r="E797" t="s">
        <v>1793</v>
      </c>
      <c r="F797" t="s">
        <v>739</v>
      </c>
      <c r="G797" s="13">
        <v>43447</v>
      </c>
      <c r="H797">
        <v>61.6</v>
      </c>
      <c r="I797" t="s">
        <v>145</v>
      </c>
      <c r="J797" t="s">
        <v>978</v>
      </c>
      <c r="K797" t="s">
        <v>2285</v>
      </c>
      <c r="L797" s="60" t="s">
        <v>151</v>
      </c>
      <c r="M797" s="1" t="str">
        <f t="shared" si="83"/>
        <v>広島市</v>
      </c>
      <c r="N797" s="1" t="str">
        <f t="shared" si="85"/>
        <v>低</v>
      </c>
      <c r="O797" s="45">
        <v>43447</v>
      </c>
      <c r="P797" s="16">
        <f t="shared" si="84"/>
        <v>4</v>
      </c>
      <c r="Q797" s="16">
        <f t="shared" si="86"/>
        <v>1</v>
      </c>
      <c r="R797">
        <f t="shared" si="87"/>
        <v>1</v>
      </c>
    </row>
    <row r="798" spans="1:18" x14ac:dyDescent="0.4">
      <c r="A798" s="44" t="str">
        <f t="shared" si="82"/>
        <v>07-0171-1427-0610-2000-0000-0012c4710v1016</v>
      </c>
      <c r="B798" t="s">
        <v>3697</v>
      </c>
      <c r="C798" t="s">
        <v>3698</v>
      </c>
      <c r="E798" t="s">
        <v>1794</v>
      </c>
      <c r="F798" t="s">
        <v>740</v>
      </c>
      <c r="G798" s="13">
        <v>43374</v>
      </c>
      <c r="H798">
        <v>13.23</v>
      </c>
      <c r="I798" t="s">
        <v>145</v>
      </c>
      <c r="J798" t="s">
        <v>997</v>
      </c>
      <c r="K798" t="s">
        <v>2285</v>
      </c>
      <c r="L798" s="60" t="s">
        <v>151</v>
      </c>
      <c r="M798" s="1" t="str">
        <f t="shared" si="83"/>
        <v>山口市</v>
      </c>
      <c r="N798" s="1" t="str">
        <f t="shared" si="85"/>
        <v>低</v>
      </c>
      <c r="O798" s="45">
        <v>43374</v>
      </c>
      <c r="P798" s="16">
        <f t="shared" si="84"/>
        <v>4</v>
      </c>
      <c r="Q798" s="16">
        <f t="shared" si="86"/>
        <v>1</v>
      </c>
      <c r="R798">
        <f t="shared" si="87"/>
        <v>1</v>
      </c>
    </row>
    <row r="799" spans="1:18" x14ac:dyDescent="0.4">
      <c r="A799" s="44" t="str">
        <f t="shared" si="82"/>
        <v>07-0158-9318-3110-2000-0000-0010b3590w8311</v>
      </c>
      <c r="B799" t="s">
        <v>3699</v>
      </c>
      <c r="C799" t="s">
        <v>3700</v>
      </c>
      <c r="E799" t="s">
        <v>1795</v>
      </c>
      <c r="F799" t="s">
        <v>741</v>
      </c>
      <c r="G799" s="13">
        <v>43536</v>
      </c>
      <c r="H799">
        <v>38.5</v>
      </c>
      <c r="I799" t="s">
        <v>145</v>
      </c>
      <c r="J799" t="s">
        <v>978</v>
      </c>
      <c r="K799" t="s">
        <v>2285</v>
      </c>
      <c r="L799" s="60" t="s">
        <v>151</v>
      </c>
      <c r="M799" s="1" t="str">
        <f t="shared" si="83"/>
        <v>広島市</v>
      </c>
      <c r="N799" s="1" t="str">
        <f t="shared" si="85"/>
        <v>低</v>
      </c>
      <c r="O799" s="45">
        <v>43536</v>
      </c>
      <c r="P799" s="16">
        <f t="shared" si="84"/>
        <v>4</v>
      </c>
      <c r="Q799" s="16">
        <f t="shared" si="86"/>
        <v>1</v>
      </c>
      <c r="R799">
        <f t="shared" si="87"/>
        <v>1</v>
      </c>
    </row>
    <row r="800" spans="1:18" x14ac:dyDescent="0.4">
      <c r="A800" s="44" t="str">
        <f t="shared" si="82"/>
        <v>07-0185-5060-2710-2000-0000-0017g0850n5217</v>
      </c>
      <c r="B800" t="s">
        <v>3701</v>
      </c>
      <c r="C800" t="s">
        <v>3702</v>
      </c>
      <c r="E800" t="s">
        <v>1796</v>
      </c>
      <c r="F800" t="s">
        <v>742</v>
      </c>
      <c r="G800" s="13">
        <v>43536</v>
      </c>
      <c r="H800">
        <v>89.1</v>
      </c>
      <c r="I800" t="s">
        <v>145</v>
      </c>
      <c r="J800" t="s">
        <v>982</v>
      </c>
      <c r="K800" t="s">
        <v>2285</v>
      </c>
      <c r="L800" s="60" t="s">
        <v>151</v>
      </c>
      <c r="M800" s="1" t="str">
        <f t="shared" si="83"/>
        <v>山口市</v>
      </c>
      <c r="N800" s="1" t="str">
        <f t="shared" si="85"/>
        <v>低</v>
      </c>
      <c r="O800" s="45">
        <v>43536</v>
      </c>
      <c r="P800" s="16">
        <f t="shared" si="84"/>
        <v>4</v>
      </c>
      <c r="Q800" s="16">
        <f t="shared" si="86"/>
        <v>1</v>
      </c>
      <c r="R800">
        <f t="shared" si="87"/>
        <v>1</v>
      </c>
    </row>
    <row r="801" spans="1:18" x14ac:dyDescent="0.4">
      <c r="A801" s="44" t="str">
        <f t="shared" si="82"/>
        <v>07-0167-8192-5610-2000-0000-0014m1680q7516</v>
      </c>
      <c r="B801" t="s">
        <v>3703</v>
      </c>
      <c r="C801" t="s">
        <v>3704</v>
      </c>
      <c r="E801" t="s">
        <v>1797</v>
      </c>
      <c r="F801" t="s">
        <v>743</v>
      </c>
      <c r="G801" s="13">
        <v>43437</v>
      </c>
      <c r="H801">
        <v>21.175000000000001</v>
      </c>
      <c r="I801" t="s">
        <v>145</v>
      </c>
      <c r="J801" t="s">
        <v>978</v>
      </c>
      <c r="K801" t="s">
        <v>2285</v>
      </c>
      <c r="L801" s="60" t="s">
        <v>151</v>
      </c>
      <c r="M801" s="1" t="str">
        <f t="shared" si="83"/>
        <v>広島市</v>
      </c>
      <c r="N801" s="1" t="str">
        <f t="shared" si="85"/>
        <v>低</v>
      </c>
      <c r="O801" s="45">
        <v>43437</v>
      </c>
      <c r="P801" s="16">
        <f t="shared" si="84"/>
        <v>4</v>
      </c>
      <c r="Q801" s="16">
        <f t="shared" si="86"/>
        <v>1</v>
      </c>
      <c r="R801">
        <f t="shared" si="87"/>
        <v>1</v>
      </c>
    </row>
    <row r="802" spans="1:18" x14ac:dyDescent="0.4">
      <c r="A802" s="44" t="str">
        <f t="shared" si="82"/>
        <v>07-0171-1434-1310-2000-0000-0014d4710s1113</v>
      </c>
      <c r="B802" t="s">
        <v>3705</v>
      </c>
      <c r="C802" t="s">
        <v>3706</v>
      </c>
      <c r="E802" t="s">
        <v>1798</v>
      </c>
      <c r="F802" t="s">
        <v>744</v>
      </c>
      <c r="G802" s="13">
        <v>43440</v>
      </c>
      <c r="H802">
        <v>19.8</v>
      </c>
      <c r="I802" t="s">
        <v>145</v>
      </c>
      <c r="J802" t="s">
        <v>982</v>
      </c>
      <c r="K802" t="s">
        <v>2285</v>
      </c>
      <c r="L802" s="60" t="s">
        <v>151</v>
      </c>
      <c r="M802" s="1" t="str">
        <f t="shared" si="83"/>
        <v>山口市</v>
      </c>
      <c r="N802" s="1" t="str">
        <f t="shared" si="85"/>
        <v>低</v>
      </c>
      <c r="O802" s="45">
        <v>43440</v>
      </c>
      <c r="P802" s="16">
        <f t="shared" si="84"/>
        <v>4</v>
      </c>
      <c r="Q802" s="16">
        <f t="shared" si="86"/>
        <v>1</v>
      </c>
      <c r="R802">
        <f t="shared" si="87"/>
        <v>1</v>
      </c>
    </row>
    <row r="803" spans="1:18" x14ac:dyDescent="0.4">
      <c r="A803" s="44" t="str">
        <f t="shared" si="82"/>
        <v>07-0158-9316-7710-2000-0000-0014b3590u8717</v>
      </c>
      <c r="B803" t="s">
        <v>3707</v>
      </c>
      <c r="C803" t="s">
        <v>3708</v>
      </c>
      <c r="D803" s="83" t="s">
        <v>4466</v>
      </c>
      <c r="E803" t="s">
        <v>1799</v>
      </c>
      <c r="F803" t="s">
        <v>574</v>
      </c>
      <c r="G803" s="13">
        <v>43707</v>
      </c>
      <c r="H803">
        <v>79.2</v>
      </c>
      <c r="I803" t="s">
        <v>145</v>
      </c>
      <c r="J803" t="s">
        <v>978</v>
      </c>
      <c r="K803" t="s">
        <v>2285</v>
      </c>
      <c r="L803" s="60" t="s">
        <v>151</v>
      </c>
      <c r="M803" s="1" t="str">
        <f t="shared" si="83"/>
        <v>広島市</v>
      </c>
      <c r="N803" s="1" t="str">
        <f t="shared" si="85"/>
        <v>低</v>
      </c>
      <c r="O803" s="45">
        <v>43707</v>
      </c>
      <c r="P803" s="16">
        <f t="shared" si="84"/>
        <v>4</v>
      </c>
      <c r="Q803" s="16">
        <f t="shared" si="86"/>
        <v>1</v>
      </c>
      <c r="R803">
        <f t="shared" si="87"/>
        <v>1</v>
      </c>
    </row>
    <row r="804" spans="1:18" x14ac:dyDescent="0.4">
      <c r="A804" s="44" t="str">
        <f t="shared" si="82"/>
        <v>07-0185-5061-8610-2000-0000-0019g0850p5816</v>
      </c>
      <c r="B804" t="s">
        <v>3709</v>
      </c>
      <c r="C804" t="s">
        <v>3710</v>
      </c>
      <c r="E804" t="s">
        <v>1800</v>
      </c>
      <c r="F804" t="s">
        <v>745</v>
      </c>
      <c r="G804" s="13">
        <v>43528</v>
      </c>
      <c r="H804">
        <v>61.6</v>
      </c>
      <c r="I804" t="s">
        <v>145</v>
      </c>
      <c r="J804" t="s">
        <v>982</v>
      </c>
      <c r="K804" t="s">
        <v>2285</v>
      </c>
      <c r="L804" s="60" t="s">
        <v>151</v>
      </c>
      <c r="M804" s="1" t="str">
        <f t="shared" si="83"/>
        <v>山口市</v>
      </c>
      <c r="N804" s="1" t="str">
        <f t="shared" si="85"/>
        <v>低</v>
      </c>
      <c r="O804" s="45">
        <v>43528</v>
      </c>
      <c r="P804" s="16">
        <f t="shared" si="84"/>
        <v>4</v>
      </c>
      <c r="Q804" s="16">
        <f t="shared" si="86"/>
        <v>1</v>
      </c>
      <c r="R804">
        <f t="shared" si="87"/>
        <v>1</v>
      </c>
    </row>
    <row r="805" spans="1:18" x14ac:dyDescent="0.4">
      <c r="A805" s="44" t="str">
        <f t="shared" si="82"/>
        <v/>
      </c>
      <c r="B805" s="76"/>
      <c r="C805" s="76"/>
      <c r="E805" t="s">
        <v>1801</v>
      </c>
      <c r="F805" t="s">
        <v>746</v>
      </c>
      <c r="G805" s="13">
        <v>43552</v>
      </c>
      <c r="H805">
        <v>79.2</v>
      </c>
      <c r="I805" t="s">
        <v>145</v>
      </c>
      <c r="J805" t="s">
        <v>999</v>
      </c>
      <c r="K805" s="76"/>
      <c r="L805" s="60" t="s">
        <v>151</v>
      </c>
      <c r="M805" s="1" t="str">
        <f t="shared" si="83"/>
        <v>高知市</v>
      </c>
      <c r="N805" s="1" t="str">
        <f t="shared" si="85"/>
        <v>低</v>
      </c>
      <c r="O805" s="45">
        <v>43552</v>
      </c>
      <c r="P805" s="16">
        <f t="shared" si="84"/>
        <v>4</v>
      </c>
      <c r="Q805" s="16">
        <f t="shared" si="86"/>
        <v>0</v>
      </c>
      <c r="R805">
        <f t="shared" si="87"/>
        <v>0</v>
      </c>
    </row>
    <row r="806" spans="1:18" x14ac:dyDescent="0.4">
      <c r="A806" s="44" t="str">
        <f t="shared" si="82"/>
        <v>07-0158-9318-3010-2000-0000-0017b3590w8310</v>
      </c>
      <c r="B806" t="s">
        <v>3711</v>
      </c>
      <c r="C806" t="s">
        <v>3712</v>
      </c>
      <c r="E806" t="s">
        <v>1802</v>
      </c>
      <c r="F806" t="s">
        <v>747</v>
      </c>
      <c r="G806" s="13">
        <v>43579</v>
      </c>
      <c r="H806">
        <v>89.1</v>
      </c>
      <c r="I806" t="s">
        <v>145</v>
      </c>
      <c r="J806" t="s">
        <v>978</v>
      </c>
      <c r="K806" t="s">
        <v>2285</v>
      </c>
      <c r="L806" s="60" t="s">
        <v>151</v>
      </c>
      <c r="M806" s="1" t="str">
        <f t="shared" si="83"/>
        <v>広島市</v>
      </c>
      <c r="N806" s="1" t="str">
        <f t="shared" si="85"/>
        <v>低</v>
      </c>
      <c r="O806" s="45">
        <v>43579</v>
      </c>
      <c r="P806" s="16">
        <f t="shared" si="84"/>
        <v>4</v>
      </c>
      <c r="Q806" s="16">
        <f t="shared" si="86"/>
        <v>1</v>
      </c>
      <c r="R806">
        <f t="shared" si="87"/>
        <v>1</v>
      </c>
    </row>
    <row r="807" spans="1:18" x14ac:dyDescent="0.4">
      <c r="A807" s="44" t="str">
        <f t="shared" si="82"/>
        <v>07-0158-9320-8710-2000-0000-0018c3590n8817</v>
      </c>
      <c r="B807" t="s">
        <v>3713</v>
      </c>
      <c r="C807" t="s">
        <v>3714</v>
      </c>
      <c r="D807" s="83" t="s">
        <v>4466</v>
      </c>
      <c r="E807" t="s">
        <v>1803</v>
      </c>
      <c r="F807" t="s">
        <v>748</v>
      </c>
      <c r="G807" s="13">
        <v>43431</v>
      </c>
      <c r="H807">
        <v>89.1</v>
      </c>
      <c r="I807" t="s">
        <v>145</v>
      </c>
      <c r="J807" t="s">
        <v>978</v>
      </c>
      <c r="K807" t="s">
        <v>2285</v>
      </c>
      <c r="L807" s="60" t="s">
        <v>151</v>
      </c>
      <c r="M807" s="1" t="str">
        <f t="shared" si="83"/>
        <v>広島市</v>
      </c>
      <c r="N807" s="1" t="str">
        <f t="shared" si="85"/>
        <v>低</v>
      </c>
      <c r="O807" s="45">
        <v>43431</v>
      </c>
      <c r="P807" s="16">
        <f t="shared" si="84"/>
        <v>4</v>
      </c>
      <c r="Q807" s="16">
        <f t="shared" si="86"/>
        <v>1</v>
      </c>
      <c r="R807">
        <f t="shared" si="87"/>
        <v>1</v>
      </c>
    </row>
    <row r="808" spans="1:18" x14ac:dyDescent="0.4">
      <c r="A808" s="44" t="str">
        <f t="shared" si="82"/>
        <v>07-0167-8199-5310-2000-0000-0018m1680x7513</v>
      </c>
      <c r="B808" t="s">
        <v>3715</v>
      </c>
      <c r="C808" t="s">
        <v>3716</v>
      </c>
      <c r="E808" t="s">
        <v>1804</v>
      </c>
      <c r="F808" t="s">
        <v>749</v>
      </c>
      <c r="G808" s="13">
        <v>43495</v>
      </c>
      <c r="H808">
        <v>79.2</v>
      </c>
      <c r="I808" t="s">
        <v>145</v>
      </c>
      <c r="J808" t="s">
        <v>978</v>
      </c>
      <c r="K808" t="s">
        <v>2285</v>
      </c>
      <c r="L808" s="60" t="s">
        <v>151</v>
      </c>
      <c r="M808" s="1" t="str">
        <f t="shared" si="83"/>
        <v>広島市</v>
      </c>
      <c r="N808" s="1" t="str">
        <f t="shared" si="85"/>
        <v>低</v>
      </c>
      <c r="O808" s="45">
        <v>43495</v>
      </c>
      <c r="P808" s="16">
        <f t="shared" si="84"/>
        <v>4</v>
      </c>
      <c r="Q808" s="16">
        <f t="shared" si="86"/>
        <v>1</v>
      </c>
      <c r="R808">
        <f t="shared" si="87"/>
        <v>1</v>
      </c>
    </row>
    <row r="809" spans="1:18" x14ac:dyDescent="0.4">
      <c r="A809" s="44" t="str">
        <f t="shared" si="82"/>
        <v>07-0158-9318-2810-2000-0000-0010b3590w8218</v>
      </c>
      <c r="B809" t="s">
        <v>3717</v>
      </c>
      <c r="C809" t="s">
        <v>3718</v>
      </c>
      <c r="E809" t="s">
        <v>1805</v>
      </c>
      <c r="F809" t="s">
        <v>478</v>
      </c>
      <c r="G809" s="13">
        <v>43496</v>
      </c>
      <c r="H809">
        <v>79.2</v>
      </c>
      <c r="I809" t="s">
        <v>145</v>
      </c>
      <c r="J809" t="s">
        <v>978</v>
      </c>
      <c r="K809" t="s">
        <v>2285</v>
      </c>
      <c r="L809" s="60" t="s">
        <v>151</v>
      </c>
      <c r="M809" s="1" t="str">
        <f t="shared" si="83"/>
        <v>広島市</v>
      </c>
      <c r="N809" s="1" t="str">
        <f t="shared" si="85"/>
        <v>低</v>
      </c>
      <c r="O809" s="45">
        <v>43496</v>
      </c>
      <c r="P809" s="16">
        <f t="shared" si="84"/>
        <v>4</v>
      </c>
      <c r="Q809" s="16">
        <f t="shared" si="86"/>
        <v>1</v>
      </c>
      <c r="R809">
        <f t="shared" si="87"/>
        <v>1</v>
      </c>
    </row>
    <row r="810" spans="1:18" x14ac:dyDescent="0.4">
      <c r="A810" s="44" t="str">
        <f t="shared" si="82"/>
        <v>07-0130-5100-3210-2000-0000-0016a1350n0312</v>
      </c>
      <c r="B810" s="71" t="s">
        <v>3719</v>
      </c>
      <c r="C810" t="s">
        <v>3720</v>
      </c>
      <c r="E810" t="s">
        <v>1806</v>
      </c>
      <c r="F810" t="s">
        <v>750</v>
      </c>
      <c r="G810" s="13">
        <v>43539</v>
      </c>
      <c r="H810">
        <v>75.349999999999994</v>
      </c>
      <c r="I810" t="s">
        <v>145</v>
      </c>
      <c r="J810" t="s">
        <v>980</v>
      </c>
      <c r="K810" t="s">
        <v>2285</v>
      </c>
      <c r="L810" s="60" t="s">
        <v>151</v>
      </c>
      <c r="M810" s="1" t="str">
        <f t="shared" si="83"/>
        <v>岡山市</v>
      </c>
      <c r="N810" s="1" t="str">
        <f t="shared" si="85"/>
        <v>低</v>
      </c>
      <c r="O810" s="45">
        <v>43539</v>
      </c>
      <c r="P810" s="16">
        <f t="shared" si="84"/>
        <v>4</v>
      </c>
      <c r="Q810" s="16">
        <f t="shared" si="86"/>
        <v>1</v>
      </c>
      <c r="R810">
        <f t="shared" si="87"/>
        <v>1</v>
      </c>
    </row>
    <row r="811" spans="1:18" x14ac:dyDescent="0.4">
      <c r="A811" s="44" t="str">
        <f t="shared" si="82"/>
        <v>07-0130-5049-4010-2000-0000-0015e0350x0410</v>
      </c>
      <c r="B811" t="s">
        <v>3721</v>
      </c>
      <c r="C811" t="s">
        <v>3722</v>
      </c>
      <c r="D811" s="83" t="s">
        <v>4466</v>
      </c>
      <c r="E811" t="s">
        <v>1807</v>
      </c>
      <c r="F811" t="s">
        <v>751</v>
      </c>
      <c r="G811" s="13">
        <v>43630</v>
      </c>
      <c r="H811">
        <v>60.48</v>
      </c>
      <c r="I811" t="s">
        <v>145</v>
      </c>
      <c r="J811" t="s">
        <v>980</v>
      </c>
      <c r="K811" t="s">
        <v>2285</v>
      </c>
      <c r="L811" s="60" t="s">
        <v>149</v>
      </c>
      <c r="M811" s="1" t="str">
        <f t="shared" si="83"/>
        <v>岡山市</v>
      </c>
      <c r="N811" s="1" t="str">
        <f t="shared" si="85"/>
        <v>低</v>
      </c>
      <c r="O811" s="45">
        <v>43630</v>
      </c>
      <c r="P811" s="16">
        <f t="shared" si="84"/>
        <v>4</v>
      </c>
      <c r="Q811" s="16">
        <f t="shared" si="86"/>
        <v>1</v>
      </c>
      <c r="R811">
        <f t="shared" si="87"/>
        <v>1</v>
      </c>
    </row>
    <row r="812" spans="1:18" x14ac:dyDescent="0.4">
      <c r="A812" s="44" t="str">
        <f t="shared" si="82"/>
        <v>07-0146-0790-8510-2000-0000-0013m7400n6815</v>
      </c>
      <c r="B812" s="71" t="s">
        <v>3723</v>
      </c>
      <c r="C812" t="s">
        <v>3724</v>
      </c>
      <c r="D812" s="83" t="s">
        <v>4466</v>
      </c>
      <c r="E812" t="s">
        <v>1808</v>
      </c>
      <c r="F812" t="s">
        <v>531</v>
      </c>
      <c r="G812" s="13">
        <v>43399</v>
      </c>
      <c r="H812">
        <v>49.14</v>
      </c>
      <c r="I812" t="s">
        <v>145</v>
      </c>
      <c r="J812" t="s">
        <v>980</v>
      </c>
      <c r="K812" t="s">
        <v>2285</v>
      </c>
      <c r="L812" s="60" t="s">
        <v>150</v>
      </c>
      <c r="M812" s="1" t="str">
        <f t="shared" si="83"/>
        <v>岡山市</v>
      </c>
      <c r="N812" s="1" t="str">
        <f t="shared" si="85"/>
        <v>低</v>
      </c>
      <c r="O812" s="45">
        <v>43399</v>
      </c>
      <c r="P812" s="16">
        <f t="shared" si="84"/>
        <v>4</v>
      </c>
      <c r="Q812" s="16">
        <f t="shared" si="86"/>
        <v>1</v>
      </c>
      <c r="R812">
        <f t="shared" si="87"/>
        <v>1</v>
      </c>
    </row>
    <row r="813" spans="1:18" x14ac:dyDescent="0.4">
      <c r="A813" s="44" t="str">
        <f t="shared" si="82"/>
        <v>07-0156-2262-7610-2000-0000-0012g2520q6716</v>
      </c>
      <c r="B813" t="s">
        <v>3725</v>
      </c>
      <c r="C813" t="s">
        <v>3726</v>
      </c>
      <c r="E813" t="s">
        <v>1809</v>
      </c>
      <c r="F813" t="s">
        <v>698</v>
      </c>
      <c r="G813" s="13">
        <v>43742</v>
      </c>
      <c r="H813">
        <v>88</v>
      </c>
      <c r="I813" t="s">
        <v>145</v>
      </c>
      <c r="J813" t="s">
        <v>978</v>
      </c>
      <c r="K813" t="s">
        <v>2285</v>
      </c>
      <c r="L813" s="60" t="s">
        <v>151</v>
      </c>
      <c r="M813" s="1" t="str">
        <f t="shared" si="83"/>
        <v>広島市</v>
      </c>
      <c r="N813" s="1" t="str">
        <f t="shared" si="85"/>
        <v>低</v>
      </c>
      <c r="O813" s="45">
        <v>43742</v>
      </c>
      <c r="P813" s="16">
        <f t="shared" si="84"/>
        <v>3</v>
      </c>
      <c r="Q813" s="16">
        <f t="shared" si="86"/>
        <v>1</v>
      </c>
      <c r="R813">
        <f t="shared" si="87"/>
        <v>1</v>
      </c>
    </row>
    <row r="814" spans="1:18" x14ac:dyDescent="0.4">
      <c r="A814" s="44" t="str">
        <f t="shared" si="82"/>
        <v>07-0146-0824-9610-2000-0000-0019c8400s6916</v>
      </c>
      <c r="B814" t="s">
        <v>3727</v>
      </c>
      <c r="C814" t="s">
        <v>3728</v>
      </c>
      <c r="E814" t="s">
        <v>1810</v>
      </c>
      <c r="F814" t="s">
        <v>752</v>
      </c>
      <c r="G814" s="13">
        <v>43644</v>
      </c>
      <c r="H814">
        <v>79.2</v>
      </c>
      <c r="I814" t="s">
        <v>145</v>
      </c>
      <c r="J814" t="s">
        <v>980</v>
      </c>
      <c r="K814" t="s">
        <v>2285</v>
      </c>
      <c r="L814" s="60" t="s">
        <v>151</v>
      </c>
      <c r="M814" s="1" t="str">
        <f t="shared" si="83"/>
        <v>岡山市</v>
      </c>
      <c r="N814" s="1" t="str">
        <f t="shared" si="85"/>
        <v>低</v>
      </c>
      <c r="O814" s="45">
        <v>43644</v>
      </c>
      <c r="P814" s="16">
        <f t="shared" si="84"/>
        <v>4</v>
      </c>
      <c r="Q814" s="16">
        <f t="shared" si="86"/>
        <v>1</v>
      </c>
      <c r="R814">
        <f t="shared" si="87"/>
        <v>1</v>
      </c>
    </row>
    <row r="815" spans="1:18" x14ac:dyDescent="0.4">
      <c r="A815" s="44" t="str">
        <f t="shared" si="82"/>
        <v>07-0167-8202-7410-2000-0000-0012a2680q7714</v>
      </c>
      <c r="B815" t="s">
        <v>3729</v>
      </c>
      <c r="C815" t="s">
        <v>3730</v>
      </c>
      <c r="D815" s="83" t="s">
        <v>4466</v>
      </c>
      <c r="E815" t="s">
        <v>1811</v>
      </c>
      <c r="F815" t="s">
        <v>739</v>
      </c>
      <c r="G815" s="13">
        <v>43495</v>
      </c>
      <c r="H815">
        <v>79.2</v>
      </c>
      <c r="I815" t="s">
        <v>145</v>
      </c>
      <c r="J815" t="s">
        <v>992</v>
      </c>
      <c r="K815" t="s">
        <v>2285</v>
      </c>
      <c r="L815" s="60" t="s">
        <v>151</v>
      </c>
      <c r="M815" s="1" t="str">
        <f t="shared" si="83"/>
        <v>広島市</v>
      </c>
      <c r="N815" s="1" t="str">
        <f t="shared" si="85"/>
        <v>低</v>
      </c>
      <c r="O815" s="45">
        <v>43495</v>
      </c>
      <c r="P815" s="16">
        <f t="shared" si="84"/>
        <v>4</v>
      </c>
      <c r="Q815" s="16">
        <f t="shared" si="86"/>
        <v>1</v>
      </c>
      <c r="R815">
        <f t="shared" si="87"/>
        <v>1</v>
      </c>
    </row>
    <row r="816" spans="1:18" x14ac:dyDescent="0.4">
      <c r="A816" s="44" t="str">
        <f t="shared" si="82"/>
        <v>07-0171-1445-9810-2000-0000-0013e4710t1918</v>
      </c>
      <c r="B816" t="s">
        <v>3731</v>
      </c>
      <c r="C816" t="s">
        <v>3732</v>
      </c>
      <c r="E816" t="s">
        <v>1812</v>
      </c>
      <c r="F816" t="s">
        <v>753</v>
      </c>
      <c r="G816" s="13">
        <v>43432</v>
      </c>
      <c r="H816">
        <v>11</v>
      </c>
      <c r="I816" t="s">
        <v>145</v>
      </c>
      <c r="J816" t="s">
        <v>997</v>
      </c>
      <c r="K816" t="s">
        <v>2285</v>
      </c>
      <c r="L816" s="60" t="s">
        <v>151</v>
      </c>
      <c r="M816" s="1" t="str">
        <f t="shared" si="83"/>
        <v>山口市</v>
      </c>
      <c r="N816" s="1" t="str">
        <f t="shared" si="85"/>
        <v>低</v>
      </c>
      <c r="O816" s="45">
        <v>43432</v>
      </c>
      <c r="P816" s="16">
        <f t="shared" si="84"/>
        <v>4</v>
      </c>
      <c r="Q816" s="16">
        <f t="shared" si="86"/>
        <v>1</v>
      </c>
      <c r="R816">
        <f t="shared" si="87"/>
        <v>1</v>
      </c>
    </row>
    <row r="817" spans="1:18" x14ac:dyDescent="0.4">
      <c r="A817" s="44" t="str">
        <f t="shared" si="82"/>
        <v>07-0171-1446-0010-2000-0000-0019e4710u1010</v>
      </c>
      <c r="B817" t="s">
        <v>3733</v>
      </c>
      <c r="C817" t="s">
        <v>3734</v>
      </c>
      <c r="E817" t="s">
        <v>1813</v>
      </c>
      <c r="F817" t="s">
        <v>753</v>
      </c>
      <c r="G817" s="13">
        <v>43432</v>
      </c>
      <c r="H817">
        <v>11</v>
      </c>
      <c r="I817" t="s">
        <v>145</v>
      </c>
      <c r="J817" t="s">
        <v>982</v>
      </c>
      <c r="K817" t="s">
        <v>2285</v>
      </c>
      <c r="L817" s="60" t="s">
        <v>151</v>
      </c>
      <c r="M817" s="1" t="str">
        <f t="shared" si="83"/>
        <v>山口市</v>
      </c>
      <c r="N817" s="1" t="str">
        <f t="shared" si="85"/>
        <v>低</v>
      </c>
      <c r="O817" s="45">
        <v>43432</v>
      </c>
      <c r="P817" s="16">
        <f t="shared" si="84"/>
        <v>4</v>
      </c>
      <c r="Q817" s="16">
        <f t="shared" si="86"/>
        <v>1</v>
      </c>
      <c r="R817">
        <f t="shared" si="87"/>
        <v>1</v>
      </c>
    </row>
    <row r="818" spans="1:18" x14ac:dyDescent="0.4">
      <c r="A818" s="44" t="str">
        <f t="shared" si="82"/>
        <v>07-0167-8207-6310-2000-0000-0013a2680v7613</v>
      </c>
      <c r="B818" t="s">
        <v>3735</v>
      </c>
      <c r="C818" t="s">
        <v>3736</v>
      </c>
      <c r="E818" t="s">
        <v>1814</v>
      </c>
      <c r="F818" t="s">
        <v>754</v>
      </c>
      <c r="G818" s="13">
        <v>43459</v>
      </c>
      <c r="H818">
        <v>30.8</v>
      </c>
      <c r="I818" t="s">
        <v>145</v>
      </c>
      <c r="J818" t="s">
        <v>978</v>
      </c>
      <c r="K818" t="s">
        <v>2285</v>
      </c>
      <c r="L818" s="60" t="s">
        <v>151</v>
      </c>
      <c r="M818" s="1" t="str">
        <f t="shared" si="83"/>
        <v>広島市</v>
      </c>
      <c r="N818" s="1" t="str">
        <f t="shared" si="85"/>
        <v>低</v>
      </c>
      <c r="O818" s="45">
        <v>43459</v>
      </c>
      <c r="P818" s="16">
        <f t="shared" si="84"/>
        <v>4</v>
      </c>
      <c r="Q818" s="16">
        <f t="shared" si="86"/>
        <v>1</v>
      </c>
      <c r="R818">
        <f t="shared" si="87"/>
        <v>1</v>
      </c>
    </row>
    <row r="819" spans="1:18" x14ac:dyDescent="0.4">
      <c r="A819" s="44" t="str">
        <f t="shared" si="82"/>
        <v>07-0167-8209-4610-2000-0000-0018a2680x7416</v>
      </c>
      <c r="B819" t="s">
        <v>3737</v>
      </c>
      <c r="C819" t="s">
        <v>3738</v>
      </c>
      <c r="E819" t="s">
        <v>1815</v>
      </c>
      <c r="F819" t="s">
        <v>491</v>
      </c>
      <c r="G819" s="13">
        <v>43495</v>
      </c>
      <c r="H819">
        <v>79.2</v>
      </c>
      <c r="I819" t="s">
        <v>145</v>
      </c>
      <c r="J819" t="s">
        <v>978</v>
      </c>
      <c r="K819" t="s">
        <v>2285</v>
      </c>
      <c r="L819" s="60" t="s">
        <v>151</v>
      </c>
      <c r="M819" s="1" t="str">
        <f t="shared" si="83"/>
        <v>広島市</v>
      </c>
      <c r="N819" s="1" t="str">
        <f t="shared" si="85"/>
        <v>低</v>
      </c>
      <c r="O819" s="45">
        <v>43495</v>
      </c>
      <c r="P819" s="16">
        <f t="shared" si="84"/>
        <v>4</v>
      </c>
      <c r="Q819" s="16">
        <f t="shared" si="86"/>
        <v>1</v>
      </c>
      <c r="R819">
        <f t="shared" si="87"/>
        <v>1</v>
      </c>
    </row>
    <row r="820" spans="1:18" x14ac:dyDescent="0.4">
      <c r="A820" s="44" t="str">
        <f t="shared" si="82"/>
        <v>07-0167-8209-5410-2000-0000-0013a2680x7514</v>
      </c>
      <c r="B820" t="s">
        <v>3739</v>
      </c>
      <c r="C820" t="s">
        <v>3740</v>
      </c>
      <c r="E820" t="s">
        <v>1816</v>
      </c>
      <c r="F820" t="s">
        <v>514</v>
      </c>
      <c r="G820" s="13">
        <v>43538</v>
      </c>
      <c r="H820">
        <v>42.35</v>
      </c>
      <c r="I820" t="s">
        <v>145</v>
      </c>
      <c r="J820" t="s">
        <v>978</v>
      </c>
      <c r="K820" t="s">
        <v>2285</v>
      </c>
      <c r="L820" s="60" t="s">
        <v>151</v>
      </c>
      <c r="M820" s="1" t="str">
        <f t="shared" si="83"/>
        <v>広島市</v>
      </c>
      <c r="N820" s="1" t="str">
        <f t="shared" si="85"/>
        <v>低</v>
      </c>
      <c r="O820" s="45">
        <v>43538</v>
      </c>
      <c r="P820" s="16">
        <f t="shared" si="84"/>
        <v>4</v>
      </c>
      <c r="Q820" s="16">
        <f t="shared" si="86"/>
        <v>1</v>
      </c>
      <c r="R820">
        <f t="shared" si="87"/>
        <v>1</v>
      </c>
    </row>
    <row r="821" spans="1:18" x14ac:dyDescent="0.4">
      <c r="A821" s="44" t="str">
        <f t="shared" si="82"/>
        <v>07-0185-5051-3110-2000-0000-0012f0850p5311</v>
      </c>
      <c r="B821" t="s">
        <v>3741</v>
      </c>
      <c r="C821" t="s">
        <v>3742</v>
      </c>
      <c r="E821" t="s">
        <v>1817</v>
      </c>
      <c r="F821" t="s">
        <v>755</v>
      </c>
      <c r="G821" s="13">
        <v>43474</v>
      </c>
      <c r="H821">
        <v>86.4</v>
      </c>
      <c r="I821" t="s">
        <v>145</v>
      </c>
      <c r="J821" t="s">
        <v>982</v>
      </c>
      <c r="K821" t="s">
        <v>2285</v>
      </c>
      <c r="L821" s="60" t="s">
        <v>150</v>
      </c>
      <c r="M821" s="1" t="str">
        <f t="shared" si="83"/>
        <v>山口市</v>
      </c>
      <c r="N821" s="1" t="str">
        <f t="shared" si="85"/>
        <v>低</v>
      </c>
      <c r="O821" s="45">
        <v>43474</v>
      </c>
      <c r="P821" s="16">
        <f t="shared" si="84"/>
        <v>4</v>
      </c>
      <c r="Q821" s="16">
        <f t="shared" si="86"/>
        <v>1</v>
      </c>
      <c r="R821">
        <f t="shared" si="87"/>
        <v>1</v>
      </c>
    </row>
    <row r="822" spans="1:18" x14ac:dyDescent="0.4">
      <c r="A822" s="44" t="str">
        <f t="shared" si="82"/>
        <v>07-0146-0824-5810-2000-0000-0011f8400v6111</v>
      </c>
      <c r="B822" t="s">
        <v>3743</v>
      </c>
      <c r="C822" t="s">
        <v>3744</v>
      </c>
      <c r="D822" s="83" t="s">
        <v>4466</v>
      </c>
      <c r="E822" t="s">
        <v>1818</v>
      </c>
      <c r="F822" t="s">
        <v>756</v>
      </c>
      <c r="G822" s="13">
        <v>44575</v>
      </c>
      <c r="H822">
        <v>66</v>
      </c>
      <c r="I822" t="s">
        <v>145</v>
      </c>
      <c r="J822" t="s">
        <v>980</v>
      </c>
      <c r="K822" t="s">
        <v>2285</v>
      </c>
      <c r="L822" s="60" t="s">
        <v>151</v>
      </c>
      <c r="M822" s="1" t="str">
        <f t="shared" si="83"/>
        <v>岡山市</v>
      </c>
      <c r="N822" s="1" t="str">
        <f t="shared" si="85"/>
        <v>低</v>
      </c>
      <c r="O822" s="45">
        <v>44575</v>
      </c>
      <c r="P822" s="16">
        <f t="shared" si="84"/>
        <v>1</v>
      </c>
      <c r="Q822" s="16">
        <f t="shared" si="86"/>
        <v>1</v>
      </c>
      <c r="R822">
        <f t="shared" si="87"/>
        <v>1</v>
      </c>
    </row>
    <row r="823" spans="1:18" x14ac:dyDescent="0.4">
      <c r="A823" s="44" t="str">
        <f t="shared" si="82"/>
        <v>07-0146-0827-1710-2000-0000-0011c8400v6117</v>
      </c>
      <c r="B823" t="s">
        <v>3745</v>
      </c>
      <c r="C823" t="s">
        <v>3746</v>
      </c>
      <c r="D823" s="83" t="s">
        <v>4466</v>
      </c>
      <c r="E823" t="s">
        <v>1819</v>
      </c>
      <c r="F823" t="s">
        <v>757</v>
      </c>
      <c r="G823" s="13">
        <v>43525</v>
      </c>
      <c r="H823">
        <v>89.1</v>
      </c>
      <c r="I823" t="s">
        <v>145</v>
      </c>
      <c r="J823" t="s">
        <v>980</v>
      </c>
      <c r="K823" t="s">
        <v>2285</v>
      </c>
      <c r="L823" s="60" t="s">
        <v>151</v>
      </c>
      <c r="M823" s="1" t="str">
        <f t="shared" si="83"/>
        <v>岡山市</v>
      </c>
      <c r="N823" s="1" t="str">
        <f t="shared" si="85"/>
        <v>低</v>
      </c>
      <c r="O823" s="45">
        <v>43525</v>
      </c>
      <c r="P823" s="16">
        <f t="shared" si="84"/>
        <v>4</v>
      </c>
      <c r="Q823" s="16">
        <f t="shared" si="86"/>
        <v>1</v>
      </c>
      <c r="R823">
        <f t="shared" si="87"/>
        <v>1</v>
      </c>
    </row>
    <row r="824" spans="1:18" x14ac:dyDescent="0.4">
      <c r="A824" s="44" t="str">
        <f t="shared" si="82"/>
        <v>07-0134-1593-0710-2000-0000-0010m5310r4017</v>
      </c>
      <c r="B824" t="s">
        <v>3747</v>
      </c>
      <c r="C824" t="s">
        <v>3748</v>
      </c>
      <c r="D824" s="83" t="s">
        <v>4466</v>
      </c>
      <c r="E824" t="s">
        <v>1820</v>
      </c>
      <c r="F824" t="s">
        <v>758</v>
      </c>
      <c r="G824" s="13">
        <v>43714</v>
      </c>
      <c r="H824">
        <v>47.52</v>
      </c>
      <c r="I824" t="s">
        <v>145</v>
      </c>
      <c r="J824" t="s">
        <v>980</v>
      </c>
      <c r="K824" t="s">
        <v>2285</v>
      </c>
      <c r="L824" s="60" t="s">
        <v>149</v>
      </c>
      <c r="M824" s="1" t="str">
        <f t="shared" si="83"/>
        <v>岡山市</v>
      </c>
      <c r="N824" s="1" t="str">
        <f t="shared" si="85"/>
        <v>低</v>
      </c>
      <c r="O824" s="45">
        <v>43714</v>
      </c>
      <c r="P824" s="16">
        <f t="shared" si="84"/>
        <v>3</v>
      </c>
      <c r="Q824" s="16">
        <f t="shared" si="86"/>
        <v>1</v>
      </c>
      <c r="R824">
        <f t="shared" si="87"/>
        <v>1</v>
      </c>
    </row>
    <row r="825" spans="1:18" x14ac:dyDescent="0.4">
      <c r="A825" s="44" t="str">
        <f t="shared" si="82"/>
        <v>07-0111-1075-2910-2000-0000-0016h0110t1219</v>
      </c>
      <c r="B825" t="s">
        <v>3749</v>
      </c>
      <c r="C825" t="s">
        <v>3750</v>
      </c>
      <c r="E825" t="s">
        <v>1821</v>
      </c>
      <c r="F825" t="s">
        <v>759</v>
      </c>
      <c r="G825" s="13">
        <v>43819</v>
      </c>
      <c r="H825">
        <v>69.3</v>
      </c>
      <c r="I825" t="s">
        <v>145</v>
      </c>
      <c r="J825" t="s">
        <v>994</v>
      </c>
      <c r="K825" t="s">
        <v>2285</v>
      </c>
      <c r="L825" s="60" t="s">
        <v>151</v>
      </c>
      <c r="M825" s="1" t="str">
        <f t="shared" si="83"/>
        <v>鳥取市</v>
      </c>
      <c r="N825" s="1" t="str">
        <f t="shared" si="85"/>
        <v>低</v>
      </c>
      <c r="O825" s="45">
        <v>43819</v>
      </c>
      <c r="P825" s="16">
        <f t="shared" si="84"/>
        <v>3</v>
      </c>
      <c r="Q825" s="16">
        <f t="shared" si="86"/>
        <v>1</v>
      </c>
      <c r="R825">
        <f t="shared" si="87"/>
        <v>1</v>
      </c>
    </row>
    <row r="826" spans="1:18" x14ac:dyDescent="0.4">
      <c r="A826" s="44" t="str">
        <f t="shared" si="82"/>
        <v>07-0111-1075-3210-2000-0000-0016h0110t1312</v>
      </c>
      <c r="B826" t="s">
        <v>3751</v>
      </c>
      <c r="C826" t="s">
        <v>3752</v>
      </c>
      <c r="E826" t="s">
        <v>1822</v>
      </c>
      <c r="F826" t="s">
        <v>760</v>
      </c>
      <c r="G826" s="13">
        <v>43764</v>
      </c>
      <c r="H826">
        <v>79.2</v>
      </c>
      <c r="I826" t="s">
        <v>145</v>
      </c>
      <c r="J826" t="s">
        <v>994</v>
      </c>
      <c r="K826" t="s">
        <v>2285</v>
      </c>
      <c r="L826" s="60" t="s">
        <v>151</v>
      </c>
      <c r="M826" s="1" t="str">
        <f t="shared" si="83"/>
        <v>鳥取市</v>
      </c>
      <c r="N826" s="1" t="str">
        <f t="shared" si="85"/>
        <v>低</v>
      </c>
      <c r="O826" s="45">
        <v>43764</v>
      </c>
      <c r="P826" s="16">
        <f t="shared" si="84"/>
        <v>3</v>
      </c>
      <c r="Q826" s="16">
        <f t="shared" si="86"/>
        <v>1</v>
      </c>
      <c r="R826">
        <f t="shared" si="87"/>
        <v>1</v>
      </c>
    </row>
    <row r="827" spans="1:18" x14ac:dyDescent="0.4">
      <c r="A827" s="44" t="str">
        <f t="shared" si="82"/>
        <v>07-0146-0829-2510-2000-0000-0014c8400x6215</v>
      </c>
      <c r="B827" t="s">
        <v>3753</v>
      </c>
      <c r="C827" t="s">
        <v>3754</v>
      </c>
      <c r="E827" t="s">
        <v>1823</v>
      </c>
      <c r="F827" t="s">
        <v>761</v>
      </c>
      <c r="G827" s="13">
        <v>43649</v>
      </c>
      <c r="H827">
        <v>79.2</v>
      </c>
      <c r="I827" t="s">
        <v>145</v>
      </c>
      <c r="J827" t="s">
        <v>980</v>
      </c>
      <c r="K827" t="s">
        <v>2285</v>
      </c>
      <c r="L827" s="60" t="s">
        <v>151</v>
      </c>
      <c r="M827" s="1" t="str">
        <f t="shared" si="83"/>
        <v>岡山市</v>
      </c>
      <c r="N827" s="1" t="str">
        <f t="shared" si="85"/>
        <v>低</v>
      </c>
      <c r="O827" s="45">
        <v>43649</v>
      </c>
      <c r="P827" s="16">
        <f t="shared" si="84"/>
        <v>4</v>
      </c>
      <c r="Q827" s="16">
        <f t="shared" si="86"/>
        <v>1</v>
      </c>
      <c r="R827">
        <f t="shared" si="87"/>
        <v>1</v>
      </c>
    </row>
    <row r="828" spans="1:18" x14ac:dyDescent="0.4">
      <c r="A828" s="44" t="str">
        <f t="shared" si="82"/>
        <v>07-0130-5102-0210-2000-0000-0011a1350q0012</v>
      </c>
      <c r="B828" t="s">
        <v>3755</v>
      </c>
      <c r="C828" t="s">
        <v>3756</v>
      </c>
      <c r="D828" s="83" t="s">
        <v>4466</v>
      </c>
      <c r="E828" t="s">
        <v>1824</v>
      </c>
      <c r="F828" t="s">
        <v>762</v>
      </c>
      <c r="G828" s="13">
        <v>43677</v>
      </c>
      <c r="H828">
        <v>88</v>
      </c>
      <c r="I828" t="s">
        <v>145</v>
      </c>
      <c r="J828" t="s">
        <v>980</v>
      </c>
      <c r="K828" t="s">
        <v>2285</v>
      </c>
      <c r="L828" s="60" t="s">
        <v>151</v>
      </c>
      <c r="M828" s="1" t="str">
        <f t="shared" si="83"/>
        <v>岡山市</v>
      </c>
      <c r="N828" s="1" t="str">
        <f t="shared" si="85"/>
        <v>低</v>
      </c>
      <c r="O828" s="45">
        <v>43677</v>
      </c>
      <c r="P828" s="16">
        <f t="shared" si="84"/>
        <v>4</v>
      </c>
      <c r="Q828" s="16">
        <f t="shared" si="86"/>
        <v>1</v>
      </c>
      <c r="R828">
        <f t="shared" si="87"/>
        <v>1</v>
      </c>
    </row>
    <row r="829" spans="1:18" x14ac:dyDescent="0.4">
      <c r="A829" s="44" t="str">
        <f t="shared" si="82"/>
        <v>07-0167-8222-6410-2000-0000-0015c2680q7614</v>
      </c>
      <c r="B829" t="s">
        <v>3757</v>
      </c>
      <c r="C829" t="s">
        <v>3758</v>
      </c>
      <c r="E829" t="s">
        <v>1825</v>
      </c>
      <c r="F829" t="s">
        <v>692</v>
      </c>
      <c r="G829" s="13">
        <v>43769</v>
      </c>
      <c r="H829">
        <v>79.2</v>
      </c>
      <c r="I829" t="s">
        <v>145</v>
      </c>
      <c r="J829" t="s">
        <v>978</v>
      </c>
      <c r="K829" t="s">
        <v>2285</v>
      </c>
      <c r="L829" s="60" t="s">
        <v>151</v>
      </c>
      <c r="M829" s="1" t="str">
        <f t="shared" si="83"/>
        <v>広島市</v>
      </c>
      <c r="N829" s="1" t="str">
        <f t="shared" si="85"/>
        <v>低</v>
      </c>
      <c r="O829" s="45">
        <v>43769</v>
      </c>
      <c r="P829" s="16">
        <f t="shared" si="84"/>
        <v>3</v>
      </c>
      <c r="Q829" s="16">
        <f t="shared" si="86"/>
        <v>1</v>
      </c>
      <c r="R829">
        <f t="shared" si="87"/>
        <v>1</v>
      </c>
    </row>
    <row r="830" spans="1:18" x14ac:dyDescent="0.4">
      <c r="A830" s="44" t="str">
        <f t="shared" si="82"/>
        <v>07-0167-8226-1810-2000-0000-0018c2680u7118</v>
      </c>
      <c r="B830" t="s">
        <v>3759</v>
      </c>
      <c r="C830" t="s">
        <v>3760</v>
      </c>
      <c r="D830" s="83" t="s">
        <v>4466</v>
      </c>
      <c r="E830" t="s">
        <v>1826</v>
      </c>
      <c r="F830" t="s">
        <v>244</v>
      </c>
      <c r="G830" s="13">
        <v>43595</v>
      </c>
      <c r="H830">
        <v>79.2</v>
      </c>
      <c r="I830" t="s">
        <v>145</v>
      </c>
      <c r="J830" t="s">
        <v>978</v>
      </c>
      <c r="K830" t="s">
        <v>2285</v>
      </c>
      <c r="L830" s="60" t="s">
        <v>151</v>
      </c>
      <c r="M830" s="1" t="str">
        <f t="shared" si="83"/>
        <v>広島市</v>
      </c>
      <c r="N830" s="1" t="str">
        <f t="shared" si="85"/>
        <v>低</v>
      </c>
      <c r="O830" s="45">
        <v>43595</v>
      </c>
      <c r="P830" s="16">
        <f t="shared" si="84"/>
        <v>4</v>
      </c>
      <c r="Q830" s="16">
        <f t="shared" si="86"/>
        <v>1</v>
      </c>
      <c r="R830">
        <f t="shared" si="87"/>
        <v>1</v>
      </c>
    </row>
    <row r="831" spans="1:18" x14ac:dyDescent="0.4">
      <c r="A831" s="44" t="str">
        <f t="shared" si="82"/>
        <v>07-0178-7827-8310-2000-0000-0016c8770v8813</v>
      </c>
      <c r="B831" t="s">
        <v>3761</v>
      </c>
      <c r="C831" t="s">
        <v>3762</v>
      </c>
      <c r="E831" t="s">
        <v>1827</v>
      </c>
      <c r="F831" t="s">
        <v>763</v>
      </c>
      <c r="G831" s="13">
        <v>43496</v>
      </c>
      <c r="H831">
        <v>28.6</v>
      </c>
      <c r="I831" t="s">
        <v>145</v>
      </c>
      <c r="J831" t="s">
        <v>982</v>
      </c>
      <c r="K831" t="s">
        <v>2285</v>
      </c>
      <c r="L831" s="60" t="s">
        <v>151</v>
      </c>
      <c r="M831" s="1" t="str">
        <f t="shared" si="83"/>
        <v>山口市</v>
      </c>
      <c r="N831" s="1" t="str">
        <f t="shared" si="85"/>
        <v>低</v>
      </c>
      <c r="O831" s="45">
        <v>43496</v>
      </c>
      <c r="P831" s="16">
        <f t="shared" si="84"/>
        <v>4</v>
      </c>
      <c r="Q831" s="16">
        <f t="shared" si="86"/>
        <v>1</v>
      </c>
      <c r="R831">
        <f t="shared" si="87"/>
        <v>1</v>
      </c>
    </row>
    <row r="832" spans="1:18" x14ac:dyDescent="0.4">
      <c r="A832" s="44" t="str">
        <f t="shared" si="82"/>
        <v>07-0167-8209-4910-2000-0000-0017a2680x7419</v>
      </c>
      <c r="B832" t="s">
        <v>3763</v>
      </c>
      <c r="C832" t="s">
        <v>3764</v>
      </c>
      <c r="E832" t="s">
        <v>1828</v>
      </c>
      <c r="F832" t="s">
        <v>764</v>
      </c>
      <c r="G832" s="13">
        <v>43509</v>
      </c>
      <c r="H832">
        <v>89.1</v>
      </c>
      <c r="I832" t="s">
        <v>145</v>
      </c>
      <c r="J832" t="s">
        <v>978</v>
      </c>
      <c r="K832" t="s">
        <v>2285</v>
      </c>
      <c r="L832" s="60" t="s">
        <v>151</v>
      </c>
      <c r="M832" s="1" t="str">
        <f t="shared" si="83"/>
        <v>広島市</v>
      </c>
      <c r="N832" s="1" t="str">
        <f t="shared" si="85"/>
        <v>低</v>
      </c>
      <c r="O832" s="45">
        <v>43509</v>
      </c>
      <c r="P832" s="16">
        <f t="shared" si="84"/>
        <v>4</v>
      </c>
      <c r="Q832" s="16">
        <f t="shared" si="86"/>
        <v>1</v>
      </c>
      <c r="R832">
        <f t="shared" si="87"/>
        <v>1</v>
      </c>
    </row>
    <row r="833" spans="1:18" x14ac:dyDescent="0.4">
      <c r="A833" s="44" t="str">
        <f t="shared" si="82"/>
        <v>07-0167-8209-5210-2000-0000-0017a2680x7512</v>
      </c>
      <c r="B833" t="s">
        <v>3765</v>
      </c>
      <c r="C833" t="s">
        <v>3766</v>
      </c>
      <c r="E833" t="s">
        <v>1829</v>
      </c>
      <c r="F833" t="s">
        <v>764</v>
      </c>
      <c r="G833" s="13">
        <v>43509</v>
      </c>
      <c r="H833">
        <v>84.7</v>
      </c>
      <c r="I833" t="s">
        <v>145</v>
      </c>
      <c r="J833" t="s">
        <v>978</v>
      </c>
      <c r="K833" t="s">
        <v>2285</v>
      </c>
      <c r="L833" s="60" t="s">
        <v>151</v>
      </c>
      <c r="M833" s="1" t="str">
        <f t="shared" si="83"/>
        <v>広島市</v>
      </c>
      <c r="N833" s="1" t="str">
        <f t="shared" si="85"/>
        <v>低</v>
      </c>
      <c r="O833" s="45">
        <v>43509</v>
      </c>
      <c r="P833" s="16">
        <f t="shared" si="84"/>
        <v>4</v>
      </c>
      <c r="Q833" s="16">
        <f t="shared" si="86"/>
        <v>1</v>
      </c>
      <c r="R833">
        <f t="shared" si="87"/>
        <v>1</v>
      </c>
    </row>
    <row r="834" spans="1:18" x14ac:dyDescent="0.4">
      <c r="A834" s="44" t="str">
        <f t="shared" si="82"/>
        <v>07-1267-8517-3310-2000-0000-0014b5681v7323</v>
      </c>
      <c r="B834" t="s">
        <v>3767</v>
      </c>
      <c r="C834" t="s">
        <v>3768</v>
      </c>
      <c r="D834" s="83" t="s">
        <v>4466</v>
      </c>
      <c r="E834" t="s">
        <v>1830</v>
      </c>
      <c r="F834" t="s">
        <v>244</v>
      </c>
      <c r="G834" s="13">
        <v>44098</v>
      </c>
      <c r="H834">
        <v>277.2</v>
      </c>
      <c r="I834" t="s">
        <v>113</v>
      </c>
      <c r="J834" t="s">
        <v>978</v>
      </c>
      <c r="K834" t="s">
        <v>2285</v>
      </c>
      <c r="L834" s="60" t="s">
        <v>151</v>
      </c>
      <c r="M834" s="1" t="str">
        <f t="shared" si="83"/>
        <v>広島市</v>
      </c>
      <c r="N834" s="1" t="str">
        <f t="shared" si="85"/>
        <v>高</v>
      </c>
      <c r="O834" s="45">
        <v>44098</v>
      </c>
      <c r="P834" s="16">
        <f t="shared" si="84"/>
        <v>2</v>
      </c>
      <c r="Q834" s="16">
        <f t="shared" si="86"/>
        <v>1</v>
      </c>
      <c r="R834">
        <f t="shared" si="87"/>
        <v>1</v>
      </c>
    </row>
    <row r="835" spans="1:18" x14ac:dyDescent="0.4">
      <c r="A835" s="44" t="str">
        <f t="shared" si="82"/>
        <v>07-0167-8215-5110-2000-0000-0015b2680t7511</v>
      </c>
      <c r="B835" t="s">
        <v>3769</v>
      </c>
      <c r="C835" t="s">
        <v>3770</v>
      </c>
      <c r="E835" t="s">
        <v>1831</v>
      </c>
      <c r="F835" t="s">
        <v>765</v>
      </c>
      <c r="G835" s="13">
        <v>43531</v>
      </c>
      <c r="H835">
        <v>89.1</v>
      </c>
      <c r="I835" t="s">
        <v>145</v>
      </c>
      <c r="J835" t="s">
        <v>978</v>
      </c>
      <c r="K835" t="s">
        <v>2285</v>
      </c>
      <c r="L835" s="60" t="s">
        <v>151</v>
      </c>
      <c r="M835" s="1" t="str">
        <f t="shared" si="83"/>
        <v>広島市</v>
      </c>
      <c r="N835" s="1" t="str">
        <f t="shared" si="85"/>
        <v>低</v>
      </c>
      <c r="O835" s="45">
        <v>43531</v>
      </c>
      <c r="P835" s="16">
        <f t="shared" si="84"/>
        <v>4</v>
      </c>
      <c r="Q835" s="16">
        <f t="shared" si="86"/>
        <v>1</v>
      </c>
      <c r="R835">
        <f t="shared" si="87"/>
        <v>1</v>
      </c>
    </row>
    <row r="836" spans="1:18" x14ac:dyDescent="0.4">
      <c r="A836" s="44" t="str">
        <f t="shared" ref="A836:A899" si="88">+B836&amp;C836</f>
        <v>07-0178-8747-5710-2000-0000-0017e7780v8517</v>
      </c>
      <c r="B836" t="s">
        <v>3771</v>
      </c>
      <c r="C836" t="s">
        <v>3772</v>
      </c>
      <c r="E836" t="s">
        <v>1832</v>
      </c>
      <c r="F836" s="16" t="s">
        <v>4467</v>
      </c>
      <c r="G836" s="13">
        <v>43581</v>
      </c>
      <c r="H836">
        <v>89.1</v>
      </c>
      <c r="I836" t="s">
        <v>145</v>
      </c>
      <c r="J836" t="s">
        <v>982</v>
      </c>
      <c r="K836" t="s">
        <v>2285</v>
      </c>
      <c r="L836" s="60" t="s">
        <v>151</v>
      </c>
      <c r="M836" s="1" t="str">
        <f t="shared" ref="M836:M899" si="89">+VLOOKUP(J836,$T$2:$U$11,2,0)</f>
        <v>山口市</v>
      </c>
      <c r="N836" s="1" t="str">
        <f t="shared" si="85"/>
        <v>低</v>
      </c>
      <c r="O836" s="45">
        <v>43581</v>
      </c>
      <c r="P836" s="16">
        <f t="shared" ref="P836:P899" si="90">DATEDIF(O836,$B$1,"Y")</f>
        <v>4</v>
      </c>
      <c r="Q836" s="16">
        <f t="shared" si="86"/>
        <v>1</v>
      </c>
      <c r="R836">
        <f t="shared" si="87"/>
        <v>1</v>
      </c>
    </row>
    <row r="837" spans="1:18" x14ac:dyDescent="0.4">
      <c r="A837" s="44" t="str">
        <f t="shared" si="88"/>
        <v>07-0158-9322-3410-2000-0000-0012c3590q8314</v>
      </c>
      <c r="B837" t="s">
        <v>3773</v>
      </c>
      <c r="C837" t="s">
        <v>3774</v>
      </c>
      <c r="E837" t="s">
        <v>1833</v>
      </c>
      <c r="F837" t="s">
        <v>529</v>
      </c>
      <c r="G837" s="13">
        <v>43531</v>
      </c>
      <c r="H837">
        <v>47.3</v>
      </c>
      <c r="I837" t="s">
        <v>145</v>
      </c>
      <c r="J837" t="s">
        <v>978</v>
      </c>
      <c r="K837" t="s">
        <v>2285</v>
      </c>
      <c r="L837" s="60" t="s">
        <v>151</v>
      </c>
      <c r="M837" s="1" t="str">
        <f t="shared" si="89"/>
        <v>広島市</v>
      </c>
      <c r="N837" s="1" t="str">
        <f t="shared" si="85"/>
        <v>低</v>
      </c>
      <c r="O837" s="45">
        <v>43531</v>
      </c>
      <c r="P837" s="16">
        <f t="shared" si="90"/>
        <v>4</v>
      </c>
      <c r="Q837" s="16">
        <f t="shared" si="86"/>
        <v>1</v>
      </c>
      <c r="R837">
        <f t="shared" si="87"/>
        <v>1</v>
      </c>
    </row>
    <row r="838" spans="1:18" x14ac:dyDescent="0.4">
      <c r="A838" s="44" t="str">
        <f t="shared" si="88"/>
        <v>07-0158-9325-5910-2000-0000-0016c3590t8519</v>
      </c>
      <c r="B838" t="s">
        <v>3775</v>
      </c>
      <c r="C838" t="s">
        <v>3776</v>
      </c>
      <c r="E838" t="s">
        <v>1834</v>
      </c>
      <c r="F838" t="s">
        <v>529</v>
      </c>
      <c r="G838" s="13">
        <v>43529</v>
      </c>
      <c r="H838">
        <v>38.5</v>
      </c>
      <c r="I838" t="s">
        <v>145</v>
      </c>
      <c r="J838" t="s">
        <v>978</v>
      </c>
      <c r="K838" t="s">
        <v>2285</v>
      </c>
      <c r="L838" s="60" t="s">
        <v>151</v>
      </c>
      <c r="M838" s="1" t="str">
        <f t="shared" si="89"/>
        <v>広島市</v>
      </c>
      <c r="N838" s="1" t="str">
        <f t="shared" si="85"/>
        <v>低</v>
      </c>
      <c r="O838" s="45">
        <v>43529</v>
      </c>
      <c r="P838" s="16">
        <f t="shared" si="90"/>
        <v>4</v>
      </c>
      <c r="Q838" s="16">
        <f t="shared" si="86"/>
        <v>1</v>
      </c>
      <c r="R838">
        <f t="shared" si="87"/>
        <v>1</v>
      </c>
    </row>
    <row r="839" spans="1:18" x14ac:dyDescent="0.4">
      <c r="A839" s="44" t="str">
        <f t="shared" si="88"/>
        <v>07-0156-2274-5810-2000-0000-0011h2520s6518</v>
      </c>
      <c r="B839" t="s">
        <v>3777</v>
      </c>
      <c r="C839" t="s">
        <v>3778</v>
      </c>
      <c r="D839" s="83" t="s">
        <v>4466</v>
      </c>
      <c r="E839" t="s">
        <v>1835</v>
      </c>
      <c r="F839" t="s">
        <v>767</v>
      </c>
      <c r="G839" s="13">
        <v>44132</v>
      </c>
      <c r="H839">
        <v>89.1</v>
      </c>
      <c r="I839" t="s">
        <v>145</v>
      </c>
      <c r="J839" t="s">
        <v>978</v>
      </c>
      <c r="K839" t="s">
        <v>2285</v>
      </c>
      <c r="L839" s="60" t="s">
        <v>151</v>
      </c>
      <c r="M839" s="1" t="str">
        <f t="shared" si="89"/>
        <v>広島市</v>
      </c>
      <c r="N839" s="1" t="str">
        <f t="shared" si="85"/>
        <v>低</v>
      </c>
      <c r="O839" s="45">
        <v>44132</v>
      </c>
      <c r="P839" s="16">
        <f t="shared" si="90"/>
        <v>2</v>
      </c>
      <c r="Q839" s="16">
        <f t="shared" si="86"/>
        <v>1</v>
      </c>
      <c r="R839">
        <f t="shared" si="87"/>
        <v>1</v>
      </c>
    </row>
    <row r="840" spans="1:18" x14ac:dyDescent="0.4">
      <c r="A840" s="44" t="str">
        <f t="shared" si="88"/>
        <v>07-0156-2272-1310-2000-0000-0014h2520q6113</v>
      </c>
      <c r="B840" t="s">
        <v>3779</v>
      </c>
      <c r="C840" t="s">
        <v>3780</v>
      </c>
      <c r="D840" s="83" t="s">
        <v>4466</v>
      </c>
      <c r="E840" t="s">
        <v>1836</v>
      </c>
      <c r="F840" t="s">
        <v>768</v>
      </c>
      <c r="G840" s="13">
        <v>43571</v>
      </c>
      <c r="H840">
        <v>57.2</v>
      </c>
      <c r="I840" t="s">
        <v>145</v>
      </c>
      <c r="J840" t="s">
        <v>978</v>
      </c>
      <c r="K840" t="s">
        <v>2285</v>
      </c>
      <c r="L840" s="60" t="s">
        <v>151</v>
      </c>
      <c r="M840" s="1" t="str">
        <f t="shared" si="89"/>
        <v>広島市</v>
      </c>
      <c r="N840" s="1" t="str">
        <f t="shared" si="85"/>
        <v>低</v>
      </c>
      <c r="O840" s="45">
        <v>43571</v>
      </c>
      <c r="P840" s="16">
        <f t="shared" si="90"/>
        <v>4</v>
      </c>
      <c r="Q840" s="16">
        <f t="shared" si="86"/>
        <v>1</v>
      </c>
      <c r="R840">
        <f t="shared" si="87"/>
        <v>1</v>
      </c>
    </row>
    <row r="841" spans="1:18" x14ac:dyDescent="0.4">
      <c r="A841" s="44" t="str">
        <f t="shared" si="88"/>
        <v>07-0167-8221-8810-2000-0000-0010c2680p7818</v>
      </c>
      <c r="B841" t="s">
        <v>3781</v>
      </c>
      <c r="C841" t="s">
        <v>3782</v>
      </c>
      <c r="E841" t="s">
        <v>1837</v>
      </c>
      <c r="F841" t="s">
        <v>769</v>
      </c>
      <c r="G841" s="13">
        <v>43437</v>
      </c>
      <c r="H841">
        <v>16.5</v>
      </c>
      <c r="I841" t="s">
        <v>145</v>
      </c>
      <c r="J841" t="s">
        <v>978</v>
      </c>
      <c r="K841" t="s">
        <v>2285</v>
      </c>
      <c r="L841" s="60" t="s">
        <v>151</v>
      </c>
      <c r="M841" s="1" t="str">
        <f t="shared" si="89"/>
        <v>広島市</v>
      </c>
      <c r="N841" s="1" t="str">
        <f t="shared" si="85"/>
        <v>低</v>
      </c>
      <c r="O841" s="45">
        <v>43437</v>
      </c>
      <c r="P841" s="16">
        <f t="shared" si="90"/>
        <v>4</v>
      </c>
      <c r="Q841" s="16">
        <f t="shared" si="86"/>
        <v>1</v>
      </c>
      <c r="R841">
        <f t="shared" si="87"/>
        <v>1</v>
      </c>
    </row>
    <row r="842" spans="1:18" x14ac:dyDescent="0.4">
      <c r="A842" s="44" t="str">
        <f t="shared" si="88"/>
        <v>07-0146-0800-9210-2000-0000-0017a8400n6912</v>
      </c>
      <c r="B842" t="s">
        <v>3783</v>
      </c>
      <c r="C842" t="s">
        <v>3784</v>
      </c>
      <c r="E842" t="s">
        <v>1838</v>
      </c>
      <c r="F842" t="s">
        <v>770</v>
      </c>
      <c r="G842" s="13">
        <v>43311</v>
      </c>
      <c r="H842">
        <v>11.34</v>
      </c>
      <c r="I842" t="s">
        <v>145</v>
      </c>
      <c r="J842" t="s">
        <v>993</v>
      </c>
      <c r="K842" t="s">
        <v>2285</v>
      </c>
      <c r="L842" s="60" t="s">
        <v>150</v>
      </c>
      <c r="M842" s="1" t="str">
        <f t="shared" si="89"/>
        <v>岡山市</v>
      </c>
      <c r="N842" s="1" t="str">
        <f t="shared" si="85"/>
        <v>低</v>
      </c>
      <c r="O842" s="45">
        <v>43311</v>
      </c>
      <c r="P842" s="16">
        <f t="shared" si="90"/>
        <v>5</v>
      </c>
      <c r="Q842" s="16">
        <f t="shared" si="86"/>
        <v>1</v>
      </c>
      <c r="R842">
        <f t="shared" si="87"/>
        <v>1</v>
      </c>
    </row>
    <row r="843" spans="1:18" x14ac:dyDescent="0.4">
      <c r="A843" s="44" t="str">
        <f t="shared" si="88"/>
        <v>07-0141-0169-6210-2000-0000-0017g1400x1612</v>
      </c>
      <c r="B843" t="s">
        <v>3785</v>
      </c>
      <c r="C843" t="s">
        <v>3786</v>
      </c>
      <c r="E843" t="s">
        <v>1839</v>
      </c>
      <c r="F843" t="s">
        <v>771</v>
      </c>
      <c r="G843" s="13">
        <v>43383</v>
      </c>
      <c r="H843">
        <v>87.48</v>
      </c>
      <c r="I843" t="s">
        <v>145</v>
      </c>
      <c r="J843" t="s">
        <v>980</v>
      </c>
      <c r="K843" t="s">
        <v>2285</v>
      </c>
      <c r="L843" s="60" t="s">
        <v>150</v>
      </c>
      <c r="M843" s="1" t="str">
        <f t="shared" si="89"/>
        <v>岡山市</v>
      </c>
      <c r="N843" s="1" t="str">
        <f t="shared" si="85"/>
        <v>低</v>
      </c>
      <c r="O843" s="45">
        <v>43383</v>
      </c>
      <c r="P843" s="16">
        <f t="shared" si="90"/>
        <v>4</v>
      </c>
      <c r="Q843" s="16">
        <f t="shared" si="86"/>
        <v>1</v>
      </c>
      <c r="R843">
        <f t="shared" si="87"/>
        <v>1</v>
      </c>
    </row>
    <row r="844" spans="1:18" x14ac:dyDescent="0.4">
      <c r="A844" s="44" t="str">
        <f t="shared" si="88"/>
        <v>07-0146-0829-2410-2000-0000-0011c8400x6214</v>
      </c>
      <c r="B844" t="s">
        <v>3787</v>
      </c>
      <c r="C844" t="s">
        <v>3788</v>
      </c>
      <c r="D844" s="83" t="s">
        <v>4466</v>
      </c>
      <c r="E844" t="s">
        <v>1840</v>
      </c>
      <c r="F844" t="s">
        <v>757</v>
      </c>
      <c r="G844" s="13">
        <v>43582</v>
      </c>
      <c r="H844">
        <v>79.2</v>
      </c>
      <c r="I844" t="s">
        <v>145</v>
      </c>
      <c r="J844" t="s">
        <v>980</v>
      </c>
      <c r="K844" t="s">
        <v>2285</v>
      </c>
      <c r="L844" s="60" t="s">
        <v>151</v>
      </c>
      <c r="M844" s="1" t="str">
        <f t="shared" si="89"/>
        <v>岡山市</v>
      </c>
      <c r="N844" s="1" t="str">
        <f t="shared" si="85"/>
        <v>低</v>
      </c>
      <c r="O844" s="45">
        <v>43582</v>
      </c>
      <c r="P844" s="16">
        <f t="shared" si="90"/>
        <v>4</v>
      </c>
      <c r="Q844" s="16">
        <f t="shared" si="86"/>
        <v>1</v>
      </c>
      <c r="R844">
        <f t="shared" si="87"/>
        <v>1</v>
      </c>
    </row>
    <row r="845" spans="1:18" x14ac:dyDescent="0.4">
      <c r="A845" s="44" t="str">
        <f t="shared" si="88"/>
        <v>07-0146-0832-1510-2000-0000-0017d8400q6115</v>
      </c>
      <c r="B845" t="s">
        <v>3789</v>
      </c>
      <c r="C845" t="s">
        <v>3790</v>
      </c>
      <c r="D845" s="83" t="s">
        <v>4466</v>
      </c>
      <c r="E845" t="s">
        <v>1841</v>
      </c>
      <c r="F845" t="s">
        <v>251</v>
      </c>
      <c r="G845" s="13">
        <v>43540</v>
      </c>
      <c r="H845">
        <v>74.8</v>
      </c>
      <c r="I845" t="s">
        <v>145</v>
      </c>
      <c r="J845" t="s">
        <v>980</v>
      </c>
      <c r="K845" t="s">
        <v>2285</v>
      </c>
      <c r="L845" s="60" t="s">
        <v>151</v>
      </c>
      <c r="M845" s="1" t="str">
        <f t="shared" si="89"/>
        <v>岡山市</v>
      </c>
      <c r="N845" s="1" t="str">
        <f t="shared" si="85"/>
        <v>低</v>
      </c>
      <c r="O845" s="45">
        <v>43540</v>
      </c>
      <c r="P845" s="16">
        <f t="shared" si="90"/>
        <v>4</v>
      </c>
      <c r="Q845" s="16">
        <f t="shared" si="86"/>
        <v>1</v>
      </c>
      <c r="R845">
        <f t="shared" si="87"/>
        <v>1</v>
      </c>
    </row>
    <row r="846" spans="1:18" x14ac:dyDescent="0.4">
      <c r="A846" s="44" t="str">
        <f t="shared" si="88"/>
        <v>07-0111-1088-6510-2000-0000-0012k0110w1615</v>
      </c>
      <c r="B846" t="s">
        <v>3791</v>
      </c>
      <c r="C846" t="s">
        <v>3792</v>
      </c>
      <c r="E846" t="s">
        <v>1842</v>
      </c>
      <c r="F846" t="s">
        <v>772</v>
      </c>
      <c r="G846" s="13">
        <v>43612</v>
      </c>
      <c r="H846">
        <v>89.1</v>
      </c>
      <c r="I846" t="s">
        <v>145</v>
      </c>
      <c r="J846" t="s">
        <v>994</v>
      </c>
      <c r="K846" t="s">
        <v>2285</v>
      </c>
      <c r="L846" s="60" t="s">
        <v>151</v>
      </c>
      <c r="M846" s="1" t="str">
        <f t="shared" si="89"/>
        <v>鳥取市</v>
      </c>
      <c r="N846" s="1" t="str">
        <f t="shared" si="85"/>
        <v>低</v>
      </c>
      <c r="O846" s="45">
        <v>43612</v>
      </c>
      <c r="P846" s="16">
        <f t="shared" si="90"/>
        <v>4</v>
      </c>
      <c r="Q846" s="16">
        <f t="shared" si="86"/>
        <v>1</v>
      </c>
      <c r="R846">
        <f t="shared" si="87"/>
        <v>1</v>
      </c>
    </row>
    <row r="847" spans="1:18" x14ac:dyDescent="0.4">
      <c r="A847" s="44" t="str">
        <f t="shared" si="88"/>
        <v>07-0111-1081-1010-2000-0000-0019k0110p1110</v>
      </c>
      <c r="B847" t="s">
        <v>3793</v>
      </c>
      <c r="C847" t="s">
        <v>3794</v>
      </c>
      <c r="E847" t="s">
        <v>1843</v>
      </c>
      <c r="F847" t="s">
        <v>760</v>
      </c>
      <c r="G847" s="13">
        <v>43826</v>
      </c>
      <c r="H847">
        <v>79.2</v>
      </c>
      <c r="I847" t="s">
        <v>145</v>
      </c>
      <c r="J847" t="s">
        <v>981</v>
      </c>
      <c r="K847" t="s">
        <v>2285</v>
      </c>
      <c r="L847" s="60" t="s">
        <v>151</v>
      </c>
      <c r="M847" s="1" t="str">
        <f t="shared" si="89"/>
        <v>鳥取市</v>
      </c>
      <c r="N847" s="1" t="str">
        <f t="shared" si="85"/>
        <v>低</v>
      </c>
      <c r="O847" s="45">
        <v>43826</v>
      </c>
      <c r="P847" s="16">
        <f t="shared" si="90"/>
        <v>3</v>
      </c>
      <c r="Q847" s="16">
        <f t="shared" si="86"/>
        <v>1</v>
      </c>
      <c r="R847">
        <f t="shared" si="87"/>
        <v>1</v>
      </c>
    </row>
    <row r="848" spans="1:18" x14ac:dyDescent="0.4">
      <c r="A848" s="44" t="str">
        <f t="shared" si="88"/>
        <v>07-0111-1083-2310-2000-0000-0017k0110r1213</v>
      </c>
      <c r="B848" s="71" t="s">
        <v>3795</v>
      </c>
      <c r="C848" t="s">
        <v>3796</v>
      </c>
      <c r="E848" t="s">
        <v>1844</v>
      </c>
      <c r="F848" t="s">
        <v>773</v>
      </c>
      <c r="G848" s="13">
        <v>43553</v>
      </c>
      <c r="H848">
        <v>33</v>
      </c>
      <c r="I848" t="s">
        <v>145</v>
      </c>
      <c r="J848" t="s">
        <v>981</v>
      </c>
      <c r="K848" t="s">
        <v>2285</v>
      </c>
      <c r="L848" s="60" t="s">
        <v>151</v>
      </c>
      <c r="M848" s="1" t="str">
        <f t="shared" si="89"/>
        <v>鳥取市</v>
      </c>
      <c r="N848" s="1" t="str">
        <f t="shared" si="85"/>
        <v>低</v>
      </c>
      <c r="O848" s="45">
        <v>43553</v>
      </c>
      <c r="P848" s="16">
        <f t="shared" si="90"/>
        <v>4</v>
      </c>
      <c r="Q848" s="16">
        <f t="shared" si="86"/>
        <v>1</v>
      </c>
      <c r="R848">
        <f t="shared" si="87"/>
        <v>1</v>
      </c>
    </row>
    <row r="849" spans="1:18" x14ac:dyDescent="0.4">
      <c r="A849" s="44" t="str">
        <f t="shared" si="88"/>
        <v/>
      </c>
      <c r="B849" s="76"/>
      <c r="C849" s="76"/>
      <c r="E849" t="s">
        <v>1845</v>
      </c>
      <c r="F849" t="s">
        <v>774</v>
      </c>
      <c r="G849" s="13">
        <v>43535</v>
      </c>
      <c r="H849">
        <v>16.5</v>
      </c>
      <c r="I849" t="s">
        <v>145</v>
      </c>
      <c r="J849" t="s">
        <v>980</v>
      </c>
      <c r="K849" s="76"/>
      <c r="L849" s="60" t="s">
        <v>971</v>
      </c>
      <c r="M849" s="1" t="str">
        <f t="shared" si="89"/>
        <v>岡山市</v>
      </c>
      <c r="N849" s="1" t="str">
        <f t="shared" si="85"/>
        <v>低</v>
      </c>
      <c r="O849" s="45">
        <v>43535</v>
      </c>
      <c r="P849" s="16">
        <f t="shared" si="90"/>
        <v>4</v>
      </c>
      <c r="Q849" s="16">
        <f t="shared" si="86"/>
        <v>0</v>
      </c>
      <c r="R849">
        <f t="shared" si="87"/>
        <v>0</v>
      </c>
    </row>
    <row r="850" spans="1:18" x14ac:dyDescent="0.4">
      <c r="A850" s="44" t="str">
        <f t="shared" si="88"/>
        <v>07-0141-0255-9510-2000-0000-0011f2400t1915</v>
      </c>
      <c r="B850" t="s">
        <v>3797</v>
      </c>
      <c r="C850" t="s">
        <v>3798</v>
      </c>
      <c r="E850" t="s">
        <v>1846</v>
      </c>
      <c r="F850" t="s">
        <v>775</v>
      </c>
      <c r="G850" s="13">
        <v>43528</v>
      </c>
      <c r="H850">
        <v>15.4</v>
      </c>
      <c r="I850" t="s">
        <v>145</v>
      </c>
      <c r="J850" t="s">
        <v>980</v>
      </c>
      <c r="K850" t="s">
        <v>2285</v>
      </c>
      <c r="L850" s="60" t="s">
        <v>151</v>
      </c>
      <c r="M850" s="1" t="str">
        <f t="shared" si="89"/>
        <v>岡山市</v>
      </c>
      <c r="N850" s="1" t="str">
        <f t="shared" si="85"/>
        <v>低</v>
      </c>
      <c r="O850" s="45">
        <v>43528</v>
      </c>
      <c r="P850" s="16">
        <f t="shared" si="90"/>
        <v>4</v>
      </c>
      <c r="Q850" s="16">
        <f t="shared" si="86"/>
        <v>1</v>
      </c>
      <c r="R850">
        <f t="shared" si="87"/>
        <v>1</v>
      </c>
    </row>
    <row r="851" spans="1:18" x14ac:dyDescent="0.4">
      <c r="A851" s="44" t="str">
        <f t="shared" si="88"/>
        <v>07-0156-2287-6610-2000-0000-0010k2520v6616</v>
      </c>
      <c r="B851" t="s">
        <v>3799</v>
      </c>
      <c r="C851" t="s">
        <v>3800</v>
      </c>
      <c r="D851" s="83" t="s">
        <v>4466</v>
      </c>
      <c r="E851" t="s">
        <v>1847</v>
      </c>
      <c r="F851" t="s">
        <v>776</v>
      </c>
      <c r="G851" s="13">
        <v>43608</v>
      </c>
      <c r="H851">
        <v>79.2</v>
      </c>
      <c r="I851" t="s">
        <v>145</v>
      </c>
      <c r="J851" t="s">
        <v>978</v>
      </c>
      <c r="K851" t="s">
        <v>2285</v>
      </c>
      <c r="L851" s="60" t="s">
        <v>151</v>
      </c>
      <c r="M851" s="1" t="str">
        <f t="shared" si="89"/>
        <v>広島市</v>
      </c>
      <c r="N851" s="1" t="str">
        <f t="shared" si="85"/>
        <v>低</v>
      </c>
      <c r="O851" s="45">
        <v>43608</v>
      </c>
      <c r="P851" s="16">
        <f t="shared" si="90"/>
        <v>4</v>
      </c>
      <c r="Q851" s="16">
        <f t="shared" si="86"/>
        <v>1</v>
      </c>
      <c r="R851">
        <f t="shared" si="87"/>
        <v>1</v>
      </c>
    </row>
    <row r="852" spans="1:18" x14ac:dyDescent="0.4">
      <c r="A852" s="44" t="str">
        <f t="shared" si="88"/>
        <v>07-0156-2279-8810-2000-0000-0019h2520x6818</v>
      </c>
      <c r="B852" t="s">
        <v>3801</v>
      </c>
      <c r="C852" t="s">
        <v>3802</v>
      </c>
      <c r="D852" s="83" t="s">
        <v>4466</v>
      </c>
      <c r="E852" t="s">
        <v>1848</v>
      </c>
      <c r="F852" t="s">
        <v>776</v>
      </c>
      <c r="G852" s="13">
        <v>43615</v>
      </c>
      <c r="H852">
        <v>79.2</v>
      </c>
      <c r="I852" t="s">
        <v>145</v>
      </c>
      <c r="J852" t="s">
        <v>978</v>
      </c>
      <c r="K852" t="s">
        <v>2285</v>
      </c>
      <c r="L852" s="60" t="s">
        <v>151</v>
      </c>
      <c r="M852" s="1" t="str">
        <f t="shared" si="89"/>
        <v>広島市</v>
      </c>
      <c r="N852" s="1" t="str">
        <f t="shared" si="85"/>
        <v>低</v>
      </c>
      <c r="O852" s="45">
        <v>43615</v>
      </c>
      <c r="P852" s="16">
        <f t="shared" si="90"/>
        <v>4</v>
      </c>
      <c r="Q852" s="16">
        <f t="shared" si="86"/>
        <v>1</v>
      </c>
      <c r="R852">
        <f t="shared" si="87"/>
        <v>1</v>
      </c>
    </row>
    <row r="853" spans="1:18" x14ac:dyDescent="0.4">
      <c r="A853" s="44" t="str">
        <f t="shared" si="88"/>
        <v>07-0156-2279-8710-2000-0000-0016h2520x6817</v>
      </c>
      <c r="B853" t="s">
        <v>3803</v>
      </c>
      <c r="C853" t="s">
        <v>3804</v>
      </c>
      <c r="E853" t="s">
        <v>1849</v>
      </c>
      <c r="F853" t="s">
        <v>777</v>
      </c>
      <c r="G853" s="13">
        <v>43580</v>
      </c>
      <c r="H853">
        <v>63.8</v>
      </c>
      <c r="I853" t="s">
        <v>145</v>
      </c>
      <c r="J853" t="s">
        <v>978</v>
      </c>
      <c r="K853" t="s">
        <v>2285</v>
      </c>
      <c r="L853" s="60" t="s">
        <v>151</v>
      </c>
      <c r="M853" s="1" t="str">
        <f t="shared" si="89"/>
        <v>広島市</v>
      </c>
      <c r="N853" s="1" t="str">
        <f t="shared" si="85"/>
        <v>低</v>
      </c>
      <c r="O853" s="45">
        <v>43580</v>
      </c>
      <c r="P853" s="16">
        <f t="shared" si="90"/>
        <v>4</v>
      </c>
      <c r="Q853" s="16">
        <f t="shared" si="86"/>
        <v>1</v>
      </c>
      <c r="R853">
        <f t="shared" si="87"/>
        <v>1</v>
      </c>
    </row>
    <row r="854" spans="1:18" x14ac:dyDescent="0.4">
      <c r="A854" s="44" t="str">
        <f t="shared" si="88"/>
        <v>07-0158-9329-3910-2000-0000-0010c3590x8319</v>
      </c>
      <c r="B854" t="s">
        <v>3805</v>
      </c>
      <c r="C854" t="s">
        <v>3806</v>
      </c>
      <c r="E854" t="s">
        <v>1850</v>
      </c>
      <c r="F854" t="s">
        <v>646</v>
      </c>
      <c r="G854" s="13">
        <v>44008</v>
      </c>
      <c r="H854">
        <v>89.1</v>
      </c>
      <c r="I854" t="s">
        <v>145</v>
      </c>
      <c r="J854" t="s">
        <v>978</v>
      </c>
      <c r="K854" t="s">
        <v>2285</v>
      </c>
      <c r="L854" s="60" t="s">
        <v>151</v>
      </c>
      <c r="M854" s="1" t="str">
        <f t="shared" si="89"/>
        <v>広島市</v>
      </c>
      <c r="N854" s="1" t="str">
        <f t="shared" si="85"/>
        <v>低</v>
      </c>
      <c r="O854" s="45">
        <v>44008</v>
      </c>
      <c r="P854" s="16">
        <f t="shared" si="90"/>
        <v>3</v>
      </c>
      <c r="Q854" s="16">
        <f t="shared" si="86"/>
        <v>1</v>
      </c>
      <c r="R854">
        <f t="shared" si="87"/>
        <v>1</v>
      </c>
    </row>
    <row r="855" spans="1:18" x14ac:dyDescent="0.4">
      <c r="A855" s="44" t="str">
        <f t="shared" si="88"/>
        <v>07-1267-8431-3210-2000-0000-0016d4681p7322</v>
      </c>
      <c r="B855" t="s">
        <v>3807</v>
      </c>
      <c r="C855" t="s">
        <v>3808</v>
      </c>
      <c r="D855" s="83" t="s">
        <v>4466</v>
      </c>
      <c r="E855" t="s">
        <v>1851</v>
      </c>
      <c r="F855" t="s">
        <v>385</v>
      </c>
      <c r="G855" s="13">
        <v>43719</v>
      </c>
      <c r="H855">
        <v>242</v>
      </c>
      <c r="I855" t="s">
        <v>113</v>
      </c>
      <c r="J855" t="s">
        <v>978</v>
      </c>
      <c r="K855" t="s">
        <v>2285</v>
      </c>
      <c r="L855" s="60" t="s">
        <v>151</v>
      </c>
      <c r="M855" s="1" t="str">
        <f t="shared" si="89"/>
        <v>広島市</v>
      </c>
      <c r="N855" s="1" t="str">
        <f t="shared" si="85"/>
        <v>高</v>
      </c>
      <c r="O855" s="45">
        <v>43719</v>
      </c>
      <c r="P855" s="16">
        <f t="shared" si="90"/>
        <v>3</v>
      </c>
      <c r="Q855" s="16">
        <f t="shared" si="86"/>
        <v>1</v>
      </c>
      <c r="R855">
        <f t="shared" si="87"/>
        <v>1</v>
      </c>
    </row>
    <row r="856" spans="1:18" x14ac:dyDescent="0.4">
      <c r="A856" s="44" t="str">
        <f t="shared" si="88"/>
        <v>07-0158-9326-9910-2000-0000-0019c3590u8919</v>
      </c>
      <c r="B856" t="s">
        <v>3809</v>
      </c>
      <c r="C856" t="s">
        <v>3810</v>
      </c>
      <c r="E856" t="s">
        <v>1852</v>
      </c>
      <c r="F856" t="s">
        <v>778</v>
      </c>
      <c r="G856" s="13">
        <v>43616</v>
      </c>
      <c r="H856">
        <v>50.05</v>
      </c>
      <c r="I856" t="s">
        <v>145</v>
      </c>
      <c r="J856" t="s">
        <v>978</v>
      </c>
      <c r="K856" t="s">
        <v>2285</v>
      </c>
      <c r="L856" s="60" t="s">
        <v>151</v>
      </c>
      <c r="M856" s="1" t="str">
        <f t="shared" si="89"/>
        <v>広島市</v>
      </c>
      <c r="N856" s="1" t="str">
        <f t="shared" si="85"/>
        <v>低</v>
      </c>
      <c r="O856" s="45">
        <v>43616</v>
      </c>
      <c r="P856" s="16">
        <f t="shared" si="90"/>
        <v>4</v>
      </c>
      <c r="Q856" s="16">
        <f t="shared" si="86"/>
        <v>1</v>
      </c>
      <c r="R856">
        <f t="shared" si="87"/>
        <v>1</v>
      </c>
    </row>
    <row r="857" spans="1:18" x14ac:dyDescent="0.4">
      <c r="A857" s="44" t="str">
        <f t="shared" si="88"/>
        <v>07-0158-9328-3110-2000-0000-0017c3590w8311</v>
      </c>
      <c r="B857" t="s">
        <v>3811</v>
      </c>
      <c r="C857" t="s">
        <v>3812</v>
      </c>
      <c r="E857" t="s">
        <v>1853</v>
      </c>
      <c r="F857" t="s">
        <v>779</v>
      </c>
      <c r="G857" s="13">
        <v>43616</v>
      </c>
      <c r="H857">
        <v>46.2</v>
      </c>
      <c r="I857" t="s">
        <v>145</v>
      </c>
      <c r="J857" t="s">
        <v>978</v>
      </c>
      <c r="K857" t="s">
        <v>2285</v>
      </c>
      <c r="L857" s="60" t="s">
        <v>151</v>
      </c>
      <c r="M857" s="1" t="str">
        <f t="shared" si="89"/>
        <v>広島市</v>
      </c>
      <c r="N857" s="1" t="str">
        <f t="shared" si="85"/>
        <v>低</v>
      </c>
      <c r="O857" s="45">
        <v>43616</v>
      </c>
      <c r="P857" s="16">
        <f t="shared" si="90"/>
        <v>4</v>
      </c>
      <c r="Q857" s="16">
        <f t="shared" si="86"/>
        <v>1</v>
      </c>
      <c r="R857">
        <f t="shared" si="87"/>
        <v>1</v>
      </c>
    </row>
    <row r="858" spans="1:18" x14ac:dyDescent="0.4">
      <c r="A858" s="44" t="str">
        <f t="shared" si="88"/>
        <v>07-0158-9327-0410-2000-0000-0014c3590v8014</v>
      </c>
      <c r="B858" t="s">
        <v>3813</v>
      </c>
      <c r="C858" t="s">
        <v>3814</v>
      </c>
      <c r="E858" t="s">
        <v>1854</v>
      </c>
      <c r="F858" t="s">
        <v>778</v>
      </c>
      <c r="G858" s="13">
        <v>43616</v>
      </c>
      <c r="H858">
        <v>89.1</v>
      </c>
      <c r="I858" t="s">
        <v>145</v>
      </c>
      <c r="J858" t="s">
        <v>978</v>
      </c>
      <c r="K858" t="s">
        <v>2285</v>
      </c>
      <c r="L858" s="60" t="s">
        <v>151</v>
      </c>
      <c r="M858" s="1" t="str">
        <f t="shared" si="89"/>
        <v>広島市</v>
      </c>
      <c r="N858" s="1" t="str">
        <f t="shared" si="85"/>
        <v>低</v>
      </c>
      <c r="O858" s="45">
        <v>43616</v>
      </c>
      <c r="P858" s="16">
        <f t="shared" si="90"/>
        <v>4</v>
      </c>
      <c r="Q858" s="16">
        <f t="shared" si="86"/>
        <v>1</v>
      </c>
      <c r="R858">
        <f t="shared" si="87"/>
        <v>1</v>
      </c>
    </row>
    <row r="859" spans="1:18" x14ac:dyDescent="0.4">
      <c r="A859" s="44" t="str">
        <f t="shared" si="88"/>
        <v>07-0165-0878-4110-2000-0000-0017h8600w5411</v>
      </c>
      <c r="B859" t="s">
        <v>3815</v>
      </c>
      <c r="C859" t="s">
        <v>3816</v>
      </c>
      <c r="D859" s="83" t="s">
        <v>4466</v>
      </c>
      <c r="E859" t="s">
        <v>1855</v>
      </c>
      <c r="F859" t="s">
        <v>780</v>
      </c>
      <c r="G859" s="13">
        <v>43525</v>
      </c>
      <c r="H859">
        <v>79.2</v>
      </c>
      <c r="I859" t="s">
        <v>145</v>
      </c>
      <c r="J859" t="s">
        <v>978</v>
      </c>
      <c r="K859" t="s">
        <v>3818</v>
      </c>
      <c r="L859" s="60" t="s">
        <v>151</v>
      </c>
      <c r="M859" s="1" t="str">
        <f t="shared" si="89"/>
        <v>広島市</v>
      </c>
      <c r="N859" s="1" t="str">
        <f t="shared" si="85"/>
        <v>低</v>
      </c>
      <c r="O859" s="45">
        <v>43525</v>
      </c>
      <c r="P859" s="16">
        <f t="shared" si="90"/>
        <v>4</v>
      </c>
      <c r="Q859" s="16">
        <f t="shared" si="86"/>
        <v>1</v>
      </c>
      <c r="R859">
        <f t="shared" si="87"/>
        <v>1</v>
      </c>
    </row>
    <row r="860" spans="1:18" x14ac:dyDescent="0.4">
      <c r="A860" s="44" t="str">
        <f t="shared" si="88"/>
        <v>07-0167-8221-4010-2000-0000-0012</v>
      </c>
      <c r="B860" t="s">
        <v>3817</v>
      </c>
      <c r="C860" s="76"/>
      <c r="E860" t="s">
        <v>1856</v>
      </c>
      <c r="F860" t="s">
        <v>321</v>
      </c>
      <c r="G860" s="13">
        <v>43599</v>
      </c>
      <c r="H860">
        <v>61.6</v>
      </c>
      <c r="I860" t="s">
        <v>145</v>
      </c>
      <c r="J860" t="s">
        <v>978</v>
      </c>
      <c r="K860" t="s">
        <v>3818</v>
      </c>
      <c r="L860" s="60" t="s">
        <v>151</v>
      </c>
      <c r="M860" s="1" t="str">
        <f t="shared" si="89"/>
        <v>広島市</v>
      </c>
      <c r="N860" s="1" t="str">
        <f t="shared" ref="N860:N923" si="91">VLOOKUP(I860,$W$2:$X$6,2,0)</f>
        <v>低</v>
      </c>
      <c r="O860" s="45">
        <v>43599</v>
      </c>
      <c r="P860" s="16">
        <f t="shared" si="90"/>
        <v>4</v>
      </c>
      <c r="Q860" s="16">
        <f t="shared" ref="Q860:Q923" si="92">COUNTIF(C:C,C860)</f>
        <v>0</v>
      </c>
      <c r="R860">
        <f t="shared" ref="R860:R923" si="93">COUNTIF(B:B,B860)</f>
        <v>1</v>
      </c>
    </row>
    <row r="861" spans="1:18" x14ac:dyDescent="0.4">
      <c r="A861" s="44" t="str">
        <f t="shared" si="88"/>
        <v>07-0158-9323-6010-2000-0000-0012c3590r8610</v>
      </c>
      <c r="B861" t="s">
        <v>3819</v>
      </c>
      <c r="C861" t="s">
        <v>3820</v>
      </c>
      <c r="E861" t="s">
        <v>1857</v>
      </c>
      <c r="F861" t="s">
        <v>781</v>
      </c>
      <c r="G861" s="13">
        <v>43658</v>
      </c>
      <c r="H861">
        <v>70.400000000000006</v>
      </c>
      <c r="I861" t="s">
        <v>145</v>
      </c>
      <c r="J861" t="s">
        <v>978</v>
      </c>
      <c r="K861" t="s">
        <v>2285</v>
      </c>
      <c r="L861" s="60" t="s">
        <v>151</v>
      </c>
      <c r="M861" s="1" t="str">
        <f t="shared" si="89"/>
        <v>広島市</v>
      </c>
      <c r="N861" s="1" t="str">
        <f t="shared" si="91"/>
        <v>低</v>
      </c>
      <c r="O861" s="45">
        <v>43658</v>
      </c>
      <c r="P861" s="16">
        <f t="shared" si="90"/>
        <v>4</v>
      </c>
      <c r="Q861" s="16">
        <f t="shared" si="92"/>
        <v>1</v>
      </c>
      <c r="R861">
        <f t="shared" si="93"/>
        <v>1</v>
      </c>
    </row>
    <row r="862" spans="1:18" x14ac:dyDescent="0.4">
      <c r="A862" s="44" t="str">
        <f t="shared" si="88"/>
        <v>07-0158-9323-6110-2000-0000-0015c3590r8611</v>
      </c>
      <c r="B862" t="s">
        <v>3821</v>
      </c>
      <c r="C862" t="s">
        <v>3822</v>
      </c>
      <c r="E862" t="s">
        <v>1858</v>
      </c>
      <c r="F862" t="s">
        <v>781</v>
      </c>
      <c r="G862" s="13">
        <v>43658</v>
      </c>
      <c r="H862">
        <v>79.2</v>
      </c>
      <c r="I862" t="s">
        <v>145</v>
      </c>
      <c r="J862" t="s">
        <v>978</v>
      </c>
      <c r="K862" t="s">
        <v>2285</v>
      </c>
      <c r="L862" s="60" t="s">
        <v>151</v>
      </c>
      <c r="M862" s="1" t="str">
        <f t="shared" si="89"/>
        <v>広島市</v>
      </c>
      <c r="N862" s="1" t="str">
        <f t="shared" si="91"/>
        <v>低</v>
      </c>
      <c r="O862" s="45">
        <v>43658</v>
      </c>
      <c r="P862" s="16">
        <f t="shared" si="90"/>
        <v>4</v>
      </c>
      <c r="Q862" s="16">
        <f t="shared" si="92"/>
        <v>1</v>
      </c>
      <c r="R862">
        <f t="shared" si="93"/>
        <v>1</v>
      </c>
    </row>
    <row r="863" spans="1:18" x14ac:dyDescent="0.4">
      <c r="A863" s="44" t="str">
        <f t="shared" si="88"/>
        <v>07-0158-9323-6310-2000-0000-0011c3590r8613</v>
      </c>
      <c r="B863" t="s">
        <v>3823</v>
      </c>
      <c r="C863" t="s">
        <v>3824</v>
      </c>
      <c r="E863" t="s">
        <v>1859</v>
      </c>
      <c r="F863" t="s">
        <v>781</v>
      </c>
      <c r="G863" s="13">
        <v>43658</v>
      </c>
      <c r="H863">
        <v>70.400000000000006</v>
      </c>
      <c r="I863" t="s">
        <v>145</v>
      </c>
      <c r="J863" t="s">
        <v>978</v>
      </c>
      <c r="K863" t="s">
        <v>2285</v>
      </c>
      <c r="L863" s="60" t="s">
        <v>151</v>
      </c>
      <c r="M863" s="1" t="str">
        <f t="shared" si="89"/>
        <v>広島市</v>
      </c>
      <c r="N863" s="1" t="str">
        <f t="shared" si="91"/>
        <v>低</v>
      </c>
      <c r="O863" s="45">
        <v>43658</v>
      </c>
      <c r="P863" s="16">
        <f t="shared" si="90"/>
        <v>4</v>
      </c>
      <c r="Q863" s="16">
        <f t="shared" si="92"/>
        <v>1</v>
      </c>
      <c r="R863">
        <f t="shared" si="93"/>
        <v>1</v>
      </c>
    </row>
    <row r="864" spans="1:18" x14ac:dyDescent="0.4">
      <c r="A864" s="44" t="str">
        <f t="shared" si="88"/>
        <v>07-0158-9323-6410-2000-0000-0014c3590r8614</v>
      </c>
      <c r="B864" t="s">
        <v>3825</v>
      </c>
      <c r="C864" t="s">
        <v>3834</v>
      </c>
      <c r="E864" t="s">
        <v>1860</v>
      </c>
      <c r="F864" t="s">
        <v>781</v>
      </c>
      <c r="G864" s="13">
        <v>43658</v>
      </c>
      <c r="H864">
        <v>79.2</v>
      </c>
      <c r="I864" t="s">
        <v>145</v>
      </c>
      <c r="J864" t="s">
        <v>978</v>
      </c>
      <c r="K864" t="s">
        <v>2285</v>
      </c>
      <c r="L864" s="60" t="s">
        <v>151</v>
      </c>
      <c r="M864" s="1" t="str">
        <f t="shared" si="89"/>
        <v>広島市</v>
      </c>
      <c r="N864" s="1" t="str">
        <f t="shared" si="91"/>
        <v>低</v>
      </c>
      <c r="O864" s="45">
        <v>43658</v>
      </c>
      <c r="P864" s="16">
        <f t="shared" si="90"/>
        <v>4</v>
      </c>
      <c r="Q864" s="16">
        <f t="shared" si="92"/>
        <v>1</v>
      </c>
      <c r="R864">
        <f t="shared" si="93"/>
        <v>1</v>
      </c>
    </row>
    <row r="865" spans="1:18" x14ac:dyDescent="0.4">
      <c r="A865" s="44" t="str">
        <f t="shared" si="88"/>
        <v>07-0158-9323-5910-2000-0000-0018c3590r8519</v>
      </c>
      <c r="B865" t="s">
        <v>3826</v>
      </c>
      <c r="C865" t="s">
        <v>3827</v>
      </c>
      <c r="E865" t="s">
        <v>1861</v>
      </c>
      <c r="F865" t="s">
        <v>781</v>
      </c>
      <c r="G865" s="13">
        <v>43658</v>
      </c>
      <c r="H865">
        <v>61.6</v>
      </c>
      <c r="I865" t="s">
        <v>145</v>
      </c>
      <c r="J865" t="s">
        <v>978</v>
      </c>
      <c r="K865" t="s">
        <v>2285</v>
      </c>
      <c r="L865" s="60" t="s">
        <v>151</v>
      </c>
      <c r="M865" s="1" t="str">
        <f t="shared" si="89"/>
        <v>広島市</v>
      </c>
      <c r="N865" s="1" t="str">
        <f t="shared" si="91"/>
        <v>低</v>
      </c>
      <c r="O865" s="45">
        <v>43658</v>
      </c>
      <c r="P865" s="16">
        <f t="shared" si="90"/>
        <v>4</v>
      </c>
      <c r="Q865" s="16">
        <f t="shared" si="92"/>
        <v>1</v>
      </c>
      <c r="R865">
        <f t="shared" si="93"/>
        <v>1</v>
      </c>
    </row>
    <row r="866" spans="1:18" x14ac:dyDescent="0.4">
      <c r="A866" s="44" t="str">
        <f t="shared" si="88"/>
        <v>07-0171-1463-6010-2000-0000-0012g4710r1610</v>
      </c>
      <c r="B866" s="71" t="s">
        <v>3828</v>
      </c>
      <c r="C866" t="s">
        <v>3829</v>
      </c>
      <c r="E866" t="s">
        <v>1862</v>
      </c>
      <c r="F866" t="s">
        <v>782</v>
      </c>
      <c r="G866" s="13">
        <v>43501</v>
      </c>
      <c r="H866">
        <v>89.1</v>
      </c>
      <c r="I866" t="s">
        <v>145</v>
      </c>
      <c r="J866" t="s">
        <v>997</v>
      </c>
      <c r="K866" t="s">
        <v>3818</v>
      </c>
      <c r="L866" s="60" t="s">
        <v>151</v>
      </c>
      <c r="M866" s="1" t="str">
        <f t="shared" si="89"/>
        <v>山口市</v>
      </c>
      <c r="N866" s="1" t="str">
        <f t="shared" si="91"/>
        <v>低</v>
      </c>
      <c r="O866" s="45">
        <v>43501</v>
      </c>
      <c r="P866" s="16">
        <f t="shared" si="90"/>
        <v>4</v>
      </c>
      <c r="Q866" s="16">
        <f t="shared" si="92"/>
        <v>1</v>
      </c>
      <c r="R866">
        <f t="shared" si="93"/>
        <v>1</v>
      </c>
    </row>
    <row r="867" spans="1:18" x14ac:dyDescent="0.4">
      <c r="A867" s="44" t="str">
        <f t="shared" si="88"/>
        <v>07-0167-8225-3910-2000-0000-0014c2680t7319</v>
      </c>
      <c r="B867" t="s">
        <v>3830</v>
      </c>
      <c r="C867" t="s">
        <v>3831</v>
      </c>
      <c r="E867" t="s">
        <v>1863</v>
      </c>
      <c r="F867" t="s">
        <v>524</v>
      </c>
      <c r="G867" s="13">
        <v>43612</v>
      </c>
      <c r="H867">
        <v>51.7</v>
      </c>
      <c r="I867" t="s">
        <v>145</v>
      </c>
      <c r="J867" t="s">
        <v>978</v>
      </c>
      <c r="K867" t="s">
        <v>3818</v>
      </c>
      <c r="L867" s="60" t="s">
        <v>151</v>
      </c>
      <c r="M867" s="1" t="str">
        <f t="shared" si="89"/>
        <v>広島市</v>
      </c>
      <c r="N867" s="1" t="str">
        <f t="shared" si="91"/>
        <v>低</v>
      </c>
      <c r="O867" s="45">
        <v>43612</v>
      </c>
      <c r="P867" s="16">
        <f t="shared" si="90"/>
        <v>4</v>
      </c>
      <c r="Q867" s="16">
        <f t="shared" si="92"/>
        <v>1</v>
      </c>
      <c r="R867">
        <f t="shared" si="93"/>
        <v>1</v>
      </c>
    </row>
    <row r="868" spans="1:18" x14ac:dyDescent="0.4">
      <c r="A868" s="44" t="str">
        <f t="shared" si="88"/>
        <v>07-0185-5068-9810-2000-0000-0019g0850w5918</v>
      </c>
      <c r="B868" t="s">
        <v>3832</v>
      </c>
      <c r="C868" t="s">
        <v>3833</v>
      </c>
      <c r="E868" t="s">
        <v>1864</v>
      </c>
      <c r="F868" t="s">
        <v>783</v>
      </c>
      <c r="G868" s="13">
        <v>43615</v>
      </c>
      <c r="H868">
        <v>89.1</v>
      </c>
      <c r="I868" t="s">
        <v>145</v>
      </c>
      <c r="J868" t="s">
        <v>997</v>
      </c>
      <c r="K868" t="s">
        <v>3818</v>
      </c>
      <c r="L868" s="60" t="s">
        <v>151</v>
      </c>
      <c r="M868" s="1" t="str">
        <f t="shared" si="89"/>
        <v>山口市</v>
      </c>
      <c r="N868" s="1" t="str">
        <f t="shared" si="91"/>
        <v>低</v>
      </c>
      <c r="O868" s="45">
        <v>43615</v>
      </c>
      <c r="P868" s="16">
        <f t="shared" si="90"/>
        <v>4</v>
      </c>
      <c r="Q868" s="16">
        <f t="shared" si="92"/>
        <v>1</v>
      </c>
      <c r="R868">
        <f t="shared" si="93"/>
        <v>1</v>
      </c>
    </row>
    <row r="869" spans="1:18" x14ac:dyDescent="0.4">
      <c r="A869" s="44" t="str">
        <f t="shared" si="88"/>
        <v>07-0111-1092-4710-2000-0000-0019m0110q1417</v>
      </c>
      <c r="B869" s="71" t="s">
        <v>3835</v>
      </c>
      <c r="C869" t="s">
        <v>3836</v>
      </c>
      <c r="E869" t="s">
        <v>1865</v>
      </c>
      <c r="F869" t="s">
        <v>784</v>
      </c>
      <c r="G869" s="13">
        <v>43581</v>
      </c>
      <c r="H869">
        <v>24.2</v>
      </c>
      <c r="I869" t="s">
        <v>145</v>
      </c>
      <c r="J869" t="s">
        <v>994</v>
      </c>
      <c r="K869" t="s">
        <v>3818</v>
      </c>
      <c r="L869" s="60" t="s">
        <v>151</v>
      </c>
      <c r="M869" s="1" t="str">
        <f t="shared" si="89"/>
        <v>鳥取市</v>
      </c>
      <c r="N869" s="1" t="str">
        <f t="shared" si="91"/>
        <v>低</v>
      </c>
      <c r="O869" s="45">
        <v>43581</v>
      </c>
      <c r="P869" s="16">
        <f t="shared" si="90"/>
        <v>4</v>
      </c>
      <c r="Q869" s="16">
        <f t="shared" si="92"/>
        <v>1</v>
      </c>
      <c r="R869">
        <f t="shared" si="93"/>
        <v>1</v>
      </c>
    </row>
    <row r="870" spans="1:18" x14ac:dyDescent="0.4">
      <c r="A870" s="44" t="str">
        <f t="shared" si="88"/>
        <v>07-0111-1087-4210-2000-0000-0012k0110v1412</v>
      </c>
      <c r="B870" t="s">
        <v>3837</v>
      </c>
      <c r="C870" t="s">
        <v>3838</v>
      </c>
      <c r="E870" t="s">
        <v>1866</v>
      </c>
      <c r="F870" t="s">
        <v>785</v>
      </c>
      <c r="G870" s="13">
        <v>43575</v>
      </c>
      <c r="H870">
        <v>33</v>
      </c>
      <c r="I870" t="s">
        <v>145</v>
      </c>
      <c r="J870" t="s">
        <v>994</v>
      </c>
      <c r="K870" t="s">
        <v>3818</v>
      </c>
      <c r="L870" s="60" t="s">
        <v>151</v>
      </c>
      <c r="M870" s="1" t="str">
        <f t="shared" si="89"/>
        <v>鳥取市</v>
      </c>
      <c r="N870" s="1" t="str">
        <f t="shared" si="91"/>
        <v>低</v>
      </c>
      <c r="O870" s="45">
        <v>43575</v>
      </c>
      <c r="P870" s="16">
        <f t="shared" si="90"/>
        <v>4</v>
      </c>
      <c r="Q870" s="16">
        <f t="shared" si="92"/>
        <v>1</v>
      </c>
      <c r="R870">
        <f t="shared" si="93"/>
        <v>1</v>
      </c>
    </row>
    <row r="871" spans="1:18" x14ac:dyDescent="0.4">
      <c r="A871" s="44" t="str">
        <f t="shared" si="88"/>
        <v>07-0141-0569-2810-2000-0000-0011g5400x1218</v>
      </c>
      <c r="B871" s="71" t="s">
        <v>3839</v>
      </c>
      <c r="C871" t="s">
        <v>3840</v>
      </c>
      <c r="D871" s="83" t="s">
        <v>4466</v>
      </c>
      <c r="E871" t="s">
        <v>1867</v>
      </c>
      <c r="F871" t="s">
        <v>786</v>
      </c>
      <c r="G871" s="13">
        <v>43580</v>
      </c>
      <c r="H871">
        <v>77</v>
      </c>
      <c r="I871" t="s">
        <v>145</v>
      </c>
      <c r="J871" t="s">
        <v>993</v>
      </c>
      <c r="K871" t="s">
        <v>3818</v>
      </c>
      <c r="L871" s="60" t="s">
        <v>151</v>
      </c>
      <c r="M871" s="1" t="str">
        <f t="shared" si="89"/>
        <v>岡山市</v>
      </c>
      <c r="N871" s="1" t="str">
        <f t="shared" si="91"/>
        <v>低</v>
      </c>
      <c r="O871" s="45">
        <v>43580</v>
      </c>
      <c r="P871" s="16">
        <f t="shared" si="90"/>
        <v>4</v>
      </c>
      <c r="Q871" s="16">
        <f t="shared" si="92"/>
        <v>1</v>
      </c>
      <c r="R871">
        <f t="shared" si="93"/>
        <v>1</v>
      </c>
    </row>
    <row r="872" spans="1:18" x14ac:dyDescent="0.4">
      <c r="A872" s="44" t="str">
        <f t="shared" si="88"/>
        <v>07-0146-0830-1510-2000-0000-0019d8400n6115</v>
      </c>
      <c r="B872" t="s">
        <v>3841</v>
      </c>
      <c r="C872" t="s">
        <v>3842</v>
      </c>
      <c r="E872" t="s">
        <v>1868</v>
      </c>
      <c r="F872" t="s">
        <v>787</v>
      </c>
      <c r="G872" s="13">
        <v>43698</v>
      </c>
      <c r="H872">
        <v>56.1</v>
      </c>
      <c r="I872" t="s">
        <v>145</v>
      </c>
      <c r="J872" t="s">
        <v>980</v>
      </c>
      <c r="K872" t="s">
        <v>2285</v>
      </c>
      <c r="L872" s="60" t="s">
        <v>151</v>
      </c>
      <c r="M872" s="1" t="str">
        <f t="shared" si="89"/>
        <v>岡山市</v>
      </c>
      <c r="N872" s="1" t="str">
        <f t="shared" si="91"/>
        <v>低</v>
      </c>
      <c r="O872" s="45">
        <v>43698</v>
      </c>
      <c r="P872" s="16">
        <f t="shared" si="90"/>
        <v>4</v>
      </c>
      <c r="Q872" s="16">
        <f t="shared" si="92"/>
        <v>1</v>
      </c>
      <c r="R872">
        <f t="shared" si="93"/>
        <v>1</v>
      </c>
    </row>
    <row r="873" spans="1:18" x14ac:dyDescent="0.4">
      <c r="A873" s="44" t="str">
        <f t="shared" si="88"/>
        <v>07-0146-0843-0410-2000-0000-0019e8400r6014</v>
      </c>
      <c r="B873" t="s">
        <v>3843</v>
      </c>
      <c r="C873" t="s">
        <v>3844</v>
      </c>
      <c r="E873" t="s">
        <v>1869</v>
      </c>
      <c r="F873" t="s">
        <v>788</v>
      </c>
      <c r="G873" s="13">
        <v>43684</v>
      </c>
      <c r="H873">
        <v>61.6</v>
      </c>
      <c r="I873" t="s">
        <v>145</v>
      </c>
      <c r="J873" t="s">
        <v>980</v>
      </c>
      <c r="K873" t="s">
        <v>3818</v>
      </c>
      <c r="L873" s="60" t="s">
        <v>151</v>
      </c>
      <c r="M873" s="1" t="str">
        <f t="shared" si="89"/>
        <v>岡山市</v>
      </c>
      <c r="N873" s="1" t="str">
        <f t="shared" si="91"/>
        <v>低</v>
      </c>
      <c r="O873" s="45">
        <v>43684</v>
      </c>
      <c r="P873" s="16">
        <f t="shared" si="90"/>
        <v>4</v>
      </c>
      <c r="Q873" s="16">
        <f t="shared" si="92"/>
        <v>1</v>
      </c>
      <c r="R873">
        <f t="shared" si="93"/>
        <v>1</v>
      </c>
    </row>
    <row r="874" spans="1:18" x14ac:dyDescent="0.4">
      <c r="A874" s="44" t="str">
        <f t="shared" si="88"/>
        <v>07-0146-0893-9510-2000-0000-0016m8400r6915</v>
      </c>
      <c r="B874" t="s">
        <v>3845</v>
      </c>
      <c r="C874" t="s">
        <v>3846</v>
      </c>
      <c r="E874" t="s">
        <v>1870</v>
      </c>
      <c r="F874" t="s">
        <v>789</v>
      </c>
      <c r="G874" s="13">
        <v>43582</v>
      </c>
      <c r="H874">
        <v>79.2</v>
      </c>
      <c r="I874" t="s">
        <v>145</v>
      </c>
      <c r="J874" t="s">
        <v>980</v>
      </c>
      <c r="K874" t="s">
        <v>3818</v>
      </c>
      <c r="L874" s="60" t="s">
        <v>151</v>
      </c>
      <c r="M874" s="1" t="str">
        <f t="shared" si="89"/>
        <v>岡山市</v>
      </c>
      <c r="N874" s="1" t="str">
        <f t="shared" si="91"/>
        <v>低</v>
      </c>
      <c r="O874" s="45">
        <v>43582</v>
      </c>
      <c r="P874" s="16">
        <f t="shared" si="90"/>
        <v>4</v>
      </c>
      <c r="Q874" s="16">
        <f t="shared" si="92"/>
        <v>1</v>
      </c>
      <c r="R874">
        <f t="shared" si="93"/>
        <v>1</v>
      </c>
    </row>
    <row r="875" spans="1:18" x14ac:dyDescent="0.4">
      <c r="A875" s="44" t="str">
        <f t="shared" si="88"/>
        <v>07-0134-1607-7510-2000-0000-0019a6310v4715</v>
      </c>
      <c r="B875" t="s">
        <v>3847</v>
      </c>
      <c r="C875" t="s">
        <v>3848</v>
      </c>
      <c r="E875" t="s">
        <v>1871</v>
      </c>
      <c r="F875" t="s">
        <v>790</v>
      </c>
      <c r="G875" s="13">
        <v>43552</v>
      </c>
      <c r="H875">
        <v>29.15</v>
      </c>
      <c r="I875" t="s">
        <v>145</v>
      </c>
      <c r="J875" t="s">
        <v>980</v>
      </c>
      <c r="K875" t="s">
        <v>3818</v>
      </c>
      <c r="L875" s="60" t="s">
        <v>151</v>
      </c>
      <c r="M875" s="1" t="str">
        <f t="shared" si="89"/>
        <v>岡山市</v>
      </c>
      <c r="N875" s="1" t="str">
        <f t="shared" si="91"/>
        <v>低</v>
      </c>
      <c r="O875" s="45">
        <v>43552</v>
      </c>
      <c r="P875" s="16">
        <f t="shared" si="90"/>
        <v>4</v>
      </c>
      <c r="Q875" s="16">
        <f t="shared" si="92"/>
        <v>1</v>
      </c>
      <c r="R875">
        <f t="shared" si="93"/>
        <v>1</v>
      </c>
    </row>
    <row r="876" spans="1:18" x14ac:dyDescent="0.4">
      <c r="A876" s="44" t="str">
        <f t="shared" si="88"/>
        <v>07-0156-2287-0310-2000-0000-0015k2520v6013</v>
      </c>
      <c r="B876" t="s">
        <v>3849</v>
      </c>
      <c r="C876" t="s">
        <v>3850</v>
      </c>
      <c r="E876" t="s">
        <v>1872</v>
      </c>
      <c r="F876" t="s">
        <v>791</v>
      </c>
      <c r="G876" s="13">
        <v>43629</v>
      </c>
      <c r="H876">
        <v>77</v>
      </c>
      <c r="I876" t="s">
        <v>145</v>
      </c>
      <c r="J876" t="s">
        <v>992</v>
      </c>
      <c r="K876" t="s">
        <v>3818</v>
      </c>
      <c r="L876" s="60" t="s">
        <v>151</v>
      </c>
      <c r="M876" s="1" t="str">
        <f t="shared" si="89"/>
        <v>広島市</v>
      </c>
      <c r="N876" s="1" t="str">
        <f t="shared" si="91"/>
        <v>低</v>
      </c>
      <c r="O876" s="45">
        <v>43629</v>
      </c>
      <c r="P876" s="16">
        <f t="shared" si="90"/>
        <v>4</v>
      </c>
      <c r="Q876" s="16">
        <f t="shared" si="92"/>
        <v>1</v>
      </c>
      <c r="R876">
        <f t="shared" si="93"/>
        <v>1</v>
      </c>
    </row>
    <row r="877" spans="1:18" x14ac:dyDescent="0.4">
      <c r="A877" s="44" t="str">
        <f t="shared" si="88"/>
        <v>07-0158-9334-8010-2000-0000-0010d3590s8810</v>
      </c>
      <c r="B877" t="s">
        <v>3851</v>
      </c>
      <c r="C877" t="s">
        <v>3852</v>
      </c>
      <c r="E877" t="s">
        <v>1873</v>
      </c>
      <c r="F877" t="s">
        <v>792</v>
      </c>
      <c r="G877" s="13">
        <v>43581</v>
      </c>
      <c r="H877">
        <v>79.2</v>
      </c>
      <c r="I877" t="s">
        <v>145</v>
      </c>
      <c r="J877" t="s">
        <v>978</v>
      </c>
      <c r="K877" t="s">
        <v>3818</v>
      </c>
      <c r="L877" s="60" t="s">
        <v>151</v>
      </c>
      <c r="M877" s="1" t="str">
        <f t="shared" si="89"/>
        <v>広島市</v>
      </c>
      <c r="N877" s="1" t="str">
        <f t="shared" si="91"/>
        <v>低</v>
      </c>
      <c r="O877" s="45">
        <v>43581</v>
      </c>
      <c r="P877" s="16">
        <f t="shared" si="90"/>
        <v>4</v>
      </c>
      <c r="Q877" s="16">
        <f t="shared" si="92"/>
        <v>1</v>
      </c>
      <c r="R877">
        <f t="shared" si="93"/>
        <v>1</v>
      </c>
    </row>
    <row r="878" spans="1:18" x14ac:dyDescent="0.4">
      <c r="A878" s="44" t="str">
        <f t="shared" si="88"/>
        <v>07-0127-5002-1410-2000-0000-0011a0250q7114</v>
      </c>
      <c r="B878" t="s">
        <v>3853</v>
      </c>
      <c r="C878" t="s">
        <v>3854</v>
      </c>
      <c r="D878" s="83" t="s">
        <v>4466</v>
      </c>
      <c r="E878" t="s">
        <v>1874</v>
      </c>
      <c r="F878" t="s">
        <v>793</v>
      </c>
      <c r="G878" s="13">
        <v>43528</v>
      </c>
      <c r="H878">
        <v>89.1</v>
      </c>
      <c r="I878" t="s">
        <v>145</v>
      </c>
      <c r="J878" t="s">
        <v>995</v>
      </c>
      <c r="K878" t="s">
        <v>3818</v>
      </c>
      <c r="L878" s="60" t="s">
        <v>151</v>
      </c>
      <c r="M878" s="1" t="str">
        <f t="shared" si="89"/>
        <v>松江市</v>
      </c>
      <c r="N878" s="1" t="str">
        <f t="shared" si="91"/>
        <v>低</v>
      </c>
      <c r="O878" s="45">
        <v>43528</v>
      </c>
      <c r="P878" s="16">
        <f t="shared" si="90"/>
        <v>4</v>
      </c>
      <c r="Q878" s="16">
        <f t="shared" si="92"/>
        <v>1</v>
      </c>
      <c r="R878">
        <f t="shared" si="93"/>
        <v>1</v>
      </c>
    </row>
    <row r="879" spans="1:18" x14ac:dyDescent="0.4">
      <c r="A879" s="44" t="str">
        <f t="shared" si="88"/>
        <v>07-0167-8238-0410-2000-0000-0010d2680w7014</v>
      </c>
      <c r="B879" t="s">
        <v>3855</v>
      </c>
      <c r="C879" t="s">
        <v>3856</v>
      </c>
      <c r="E879" t="s">
        <v>1875</v>
      </c>
      <c r="F879" t="s">
        <v>794</v>
      </c>
      <c r="G879" s="13">
        <v>43574</v>
      </c>
      <c r="H879">
        <v>79.2</v>
      </c>
      <c r="I879" t="s">
        <v>145</v>
      </c>
      <c r="J879" t="s">
        <v>978</v>
      </c>
      <c r="K879" t="s">
        <v>3818</v>
      </c>
      <c r="L879" s="60" t="s">
        <v>151</v>
      </c>
      <c r="M879" s="1" t="str">
        <f t="shared" si="89"/>
        <v>広島市</v>
      </c>
      <c r="N879" s="1" t="str">
        <f t="shared" si="91"/>
        <v>低</v>
      </c>
      <c r="O879" s="45">
        <v>43574</v>
      </c>
      <c r="P879" s="16">
        <f t="shared" si="90"/>
        <v>4</v>
      </c>
      <c r="Q879" s="16">
        <f t="shared" si="92"/>
        <v>1</v>
      </c>
      <c r="R879">
        <f t="shared" si="93"/>
        <v>1</v>
      </c>
    </row>
    <row r="880" spans="1:18" x14ac:dyDescent="0.4">
      <c r="A880" s="44" t="str">
        <f t="shared" si="88"/>
        <v>07-0185-5070-8110-2000-0000-0012h0850n5811</v>
      </c>
      <c r="B880" t="s">
        <v>3857</v>
      </c>
      <c r="C880" t="s">
        <v>3858</v>
      </c>
      <c r="E880" t="s">
        <v>1876</v>
      </c>
      <c r="F880" t="s">
        <v>795</v>
      </c>
      <c r="G880" s="13">
        <v>43560</v>
      </c>
      <c r="H880">
        <v>80.3</v>
      </c>
      <c r="I880" t="s">
        <v>145</v>
      </c>
      <c r="J880" t="s">
        <v>997</v>
      </c>
      <c r="K880" t="s">
        <v>3818</v>
      </c>
      <c r="L880" s="60" t="s">
        <v>151</v>
      </c>
      <c r="M880" s="1" t="str">
        <f t="shared" si="89"/>
        <v>山口市</v>
      </c>
      <c r="N880" s="1" t="str">
        <f t="shared" si="91"/>
        <v>低</v>
      </c>
      <c r="O880" s="45">
        <v>43560</v>
      </c>
      <c r="P880" s="16">
        <f t="shared" si="90"/>
        <v>4</v>
      </c>
      <c r="Q880" s="16">
        <f t="shared" si="92"/>
        <v>1</v>
      </c>
      <c r="R880">
        <f t="shared" si="93"/>
        <v>1</v>
      </c>
    </row>
    <row r="881" spans="1:18" x14ac:dyDescent="0.4">
      <c r="A881" s="44" t="str">
        <f t="shared" si="88"/>
        <v>07-0185-5070-8310-2000-0000-0018h0850n5813</v>
      </c>
      <c r="B881" t="s">
        <v>3859</v>
      </c>
      <c r="C881" t="s">
        <v>3860</v>
      </c>
      <c r="E881" t="s">
        <v>1877</v>
      </c>
      <c r="F881" t="s">
        <v>795</v>
      </c>
      <c r="G881" s="13">
        <v>43595</v>
      </c>
      <c r="H881">
        <v>68.2</v>
      </c>
      <c r="I881" t="s">
        <v>145</v>
      </c>
      <c r="J881" t="s">
        <v>982</v>
      </c>
      <c r="K881" t="s">
        <v>3818</v>
      </c>
      <c r="L881" s="60" t="s">
        <v>151</v>
      </c>
      <c r="M881" s="1" t="str">
        <f t="shared" si="89"/>
        <v>山口市</v>
      </c>
      <c r="N881" s="1" t="str">
        <f t="shared" si="91"/>
        <v>低</v>
      </c>
      <c r="O881" s="45">
        <v>43595</v>
      </c>
      <c r="P881" s="16">
        <f t="shared" si="90"/>
        <v>4</v>
      </c>
      <c r="Q881" s="16">
        <f t="shared" si="92"/>
        <v>1</v>
      </c>
      <c r="R881">
        <f t="shared" si="93"/>
        <v>1</v>
      </c>
    </row>
    <row r="882" spans="1:18" x14ac:dyDescent="0.4">
      <c r="A882" s="44" t="str">
        <f t="shared" si="88"/>
        <v>07-0158-9335-2510-2000-0000-0018d3590t8215</v>
      </c>
      <c r="B882" t="s">
        <v>3861</v>
      </c>
      <c r="C882" t="s">
        <v>3862</v>
      </c>
      <c r="D882" s="83" t="s">
        <v>4466</v>
      </c>
      <c r="E882" t="s">
        <v>1878</v>
      </c>
      <c r="F882" t="s">
        <v>341</v>
      </c>
      <c r="G882" s="13">
        <v>43539</v>
      </c>
      <c r="H882">
        <v>45.1</v>
      </c>
      <c r="I882" t="s">
        <v>145</v>
      </c>
      <c r="J882" t="s">
        <v>978</v>
      </c>
      <c r="K882" t="s">
        <v>3818</v>
      </c>
      <c r="L882" s="60" t="s">
        <v>151</v>
      </c>
      <c r="M882" s="1" t="str">
        <f t="shared" si="89"/>
        <v>広島市</v>
      </c>
      <c r="N882" s="1" t="str">
        <f t="shared" si="91"/>
        <v>低</v>
      </c>
      <c r="O882" s="45">
        <v>43539</v>
      </c>
      <c r="P882" s="16">
        <f t="shared" si="90"/>
        <v>4</v>
      </c>
      <c r="Q882" s="16">
        <f t="shared" si="92"/>
        <v>1</v>
      </c>
      <c r="R882">
        <f t="shared" si="93"/>
        <v>1</v>
      </c>
    </row>
    <row r="883" spans="1:18" x14ac:dyDescent="0.4">
      <c r="A883" s="44" t="str">
        <f t="shared" si="88"/>
        <v>07-0165-0883-9310-2000-0000-0010</v>
      </c>
      <c r="B883" t="s">
        <v>3863</v>
      </c>
      <c r="C883" s="76"/>
      <c r="E883" t="s">
        <v>1879</v>
      </c>
      <c r="F883" t="s">
        <v>709</v>
      </c>
      <c r="G883" s="13">
        <v>43601</v>
      </c>
      <c r="H883">
        <v>52.8</v>
      </c>
      <c r="I883" t="s">
        <v>145</v>
      </c>
      <c r="J883" t="s">
        <v>978</v>
      </c>
      <c r="K883" t="s">
        <v>3818</v>
      </c>
      <c r="L883" s="60" t="s">
        <v>151</v>
      </c>
      <c r="M883" s="1" t="str">
        <f t="shared" si="89"/>
        <v>広島市</v>
      </c>
      <c r="N883" s="1" t="str">
        <f t="shared" si="91"/>
        <v>低</v>
      </c>
      <c r="O883" s="45">
        <v>43601</v>
      </c>
      <c r="P883" s="16">
        <f t="shared" si="90"/>
        <v>4</v>
      </c>
      <c r="Q883" s="16">
        <f t="shared" si="92"/>
        <v>0</v>
      </c>
      <c r="R883">
        <f t="shared" si="93"/>
        <v>1</v>
      </c>
    </row>
    <row r="884" spans="1:18" x14ac:dyDescent="0.4">
      <c r="A884" s="44" t="str">
        <f t="shared" si="88"/>
        <v>07-0171-1461-0010-2000-0000-0018g4710p1010</v>
      </c>
      <c r="B884" t="s">
        <v>3864</v>
      </c>
      <c r="C884" t="s">
        <v>3865</v>
      </c>
      <c r="E884" t="s">
        <v>1880</v>
      </c>
      <c r="F884" t="s">
        <v>514</v>
      </c>
      <c r="G884" s="13">
        <v>43634</v>
      </c>
      <c r="H884">
        <v>64.349999999999994</v>
      </c>
      <c r="I884" t="s">
        <v>145</v>
      </c>
      <c r="J884" t="s">
        <v>982</v>
      </c>
      <c r="K884" t="s">
        <v>3818</v>
      </c>
      <c r="L884" s="60" t="s">
        <v>151</v>
      </c>
      <c r="M884" s="1" t="str">
        <f t="shared" si="89"/>
        <v>山口市</v>
      </c>
      <c r="N884" s="1" t="str">
        <f t="shared" si="91"/>
        <v>低</v>
      </c>
      <c r="O884" s="45">
        <v>43634</v>
      </c>
      <c r="P884" s="16">
        <f t="shared" si="90"/>
        <v>4</v>
      </c>
      <c r="Q884" s="16">
        <f t="shared" si="92"/>
        <v>1</v>
      </c>
      <c r="R884">
        <f t="shared" si="93"/>
        <v>1</v>
      </c>
    </row>
    <row r="885" spans="1:18" x14ac:dyDescent="0.4">
      <c r="A885" s="44" t="str">
        <f t="shared" si="88"/>
        <v>07-1267-8376-0610-2000-0000-0013h3681u7026</v>
      </c>
      <c r="B885" t="s">
        <v>3866</v>
      </c>
      <c r="C885" t="s">
        <v>3867</v>
      </c>
      <c r="E885" t="s">
        <v>1881</v>
      </c>
      <c r="F885" t="s">
        <v>796</v>
      </c>
      <c r="G885" s="13">
        <v>43717</v>
      </c>
      <c r="H885">
        <v>246.4</v>
      </c>
      <c r="I885" t="s">
        <v>113</v>
      </c>
      <c r="J885" t="s">
        <v>978</v>
      </c>
      <c r="K885" t="s">
        <v>3818</v>
      </c>
      <c r="L885" s="60" t="s">
        <v>151</v>
      </c>
      <c r="M885" s="1" t="str">
        <f t="shared" si="89"/>
        <v>広島市</v>
      </c>
      <c r="N885" s="1" t="str">
        <f t="shared" si="91"/>
        <v>高</v>
      </c>
      <c r="O885" s="45">
        <v>43717</v>
      </c>
      <c r="P885" s="16">
        <f t="shared" si="90"/>
        <v>3</v>
      </c>
      <c r="Q885" s="16">
        <f t="shared" si="92"/>
        <v>1</v>
      </c>
      <c r="R885">
        <f t="shared" si="93"/>
        <v>1</v>
      </c>
    </row>
    <row r="886" spans="1:18" x14ac:dyDescent="0.4">
      <c r="A886" s="44" t="str">
        <f t="shared" si="88"/>
        <v>07-0171-1477-0010-2000-0000-0019h4710v1010</v>
      </c>
      <c r="B886" t="s">
        <v>3868</v>
      </c>
      <c r="C886" t="s">
        <v>3869</v>
      </c>
      <c r="E886" t="s">
        <v>1882</v>
      </c>
      <c r="F886" t="s">
        <v>797</v>
      </c>
      <c r="G886" s="13">
        <v>43640</v>
      </c>
      <c r="H886">
        <v>72.599999999999994</v>
      </c>
      <c r="I886" t="s">
        <v>145</v>
      </c>
      <c r="J886" t="s">
        <v>982</v>
      </c>
      <c r="K886" t="s">
        <v>3818</v>
      </c>
      <c r="L886" s="60" t="s">
        <v>151</v>
      </c>
      <c r="M886" s="1" t="str">
        <f t="shared" si="89"/>
        <v>山口市</v>
      </c>
      <c r="N886" s="1" t="str">
        <f t="shared" si="91"/>
        <v>低</v>
      </c>
      <c r="O886" s="45">
        <v>43640</v>
      </c>
      <c r="P886" s="16">
        <f t="shared" si="90"/>
        <v>4</v>
      </c>
      <c r="Q886" s="16">
        <f t="shared" si="92"/>
        <v>1</v>
      </c>
      <c r="R886">
        <f t="shared" si="93"/>
        <v>1</v>
      </c>
    </row>
    <row r="887" spans="1:18" x14ac:dyDescent="0.4">
      <c r="A887" s="44" t="str">
        <f t="shared" si="88"/>
        <v>07-0171-1477-0110-2000-0000-0012h4710v1011</v>
      </c>
      <c r="B887" t="s">
        <v>3870</v>
      </c>
      <c r="C887" t="s">
        <v>3871</v>
      </c>
      <c r="E887" t="s">
        <v>1883</v>
      </c>
      <c r="F887" t="s">
        <v>797</v>
      </c>
      <c r="G887" s="13">
        <v>43640</v>
      </c>
      <c r="H887">
        <v>44</v>
      </c>
      <c r="I887" t="s">
        <v>145</v>
      </c>
      <c r="J887" t="s">
        <v>982</v>
      </c>
      <c r="K887" t="s">
        <v>3818</v>
      </c>
      <c r="L887" s="60" t="s">
        <v>151</v>
      </c>
      <c r="M887" s="1" t="str">
        <f t="shared" si="89"/>
        <v>山口市</v>
      </c>
      <c r="N887" s="1" t="str">
        <f t="shared" si="91"/>
        <v>低</v>
      </c>
      <c r="O887" s="45">
        <v>43640</v>
      </c>
      <c r="P887" s="16">
        <f t="shared" si="90"/>
        <v>4</v>
      </c>
      <c r="Q887" s="16">
        <f t="shared" si="92"/>
        <v>1</v>
      </c>
      <c r="R887">
        <f t="shared" si="93"/>
        <v>1</v>
      </c>
    </row>
    <row r="888" spans="1:18" x14ac:dyDescent="0.4">
      <c r="A888" s="44" t="str">
        <f t="shared" si="88"/>
        <v>07-0171-1476-9810-2000-0000-0013h4710u1918</v>
      </c>
      <c r="B888" t="s">
        <v>3872</v>
      </c>
      <c r="C888" t="s">
        <v>3873</v>
      </c>
      <c r="E888" t="s">
        <v>1884</v>
      </c>
      <c r="F888" t="s">
        <v>797</v>
      </c>
      <c r="G888" s="13">
        <v>43640</v>
      </c>
      <c r="H888">
        <v>79.2</v>
      </c>
      <c r="I888" t="s">
        <v>145</v>
      </c>
      <c r="J888" t="s">
        <v>982</v>
      </c>
      <c r="K888" t="s">
        <v>3818</v>
      </c>
      <c r="L888" s="60" t="s">
        <v>151</v>
      </c>
      <c r="M888" s="1" t="str">
        <f t="shared" si="89"/>
        <v>山口市</v>
      </c>
      <c r="N888" s="1" t="str">
        <f t="shared" si="91"/>
        <v>低</v>
      </c>
      <c r="O888" s="45">
        <v>43640</v>
      </c>
      <c r="P888" s="16">
        <f t="shared" si="90"/>
        <v>4</v>
      </c>
      <c r="Q888" s="16">
        <f t="shared" si="92"/>
        <v>1</v>
      </c>
      <c r="R888">
        <f t="shared" si="93"/>
        <v>1</v>
      </c>
    </row>
    <row r="889" spans="1:18" x14ac:dyDescent="0.4">
      <c r="A889" s="44" t="str">
        <f t="shared" si="88"/>
        <v>07-0165-0878-1910-2000-0000-0018h8600w5119</v>
      </c>
      <c r="B889" t="s">
        <v>3874</v>
      </c>
      <c r="C889" t="s">
        <v>3875</v>
      </c>
      <c r="E889" t="s">
        <v>1885</v>
      </c>
      <c r="F889" t="s">
        <v>798</v>
      </c>
      <c r="G889" s="13">
        <v>43525</v>
      </c>
      <c r="H889">
        <v>72.05</v>
      </c>
      <c r="I889" t="s">
        <v>145</v>
      </c>
      <c r="J889" t="s">
        <v>978</v>
      </c>
      <c r="K889" t="s">
        <v>3818</v>
      </c>
      <c r="L889" s="60" t="s">
        <v>151</v>
      </c>
      <c r="M889" s="1" t="str">
        <f t="shared" si="89"/>
        <v>広島市</v>
      </c>
      <c r="N889" s="1" t="str">
        <f t="shared" si="91"/>
        <v>低</v>
      </c>
      <c r="O889" s="45">
        <v>43525</v>
      </c>
      <c r="P889" s="16">
        <f t="shared" si="90"/>
        <v>4</v>
      </c>
      <c r="Q889" s="16">
        <f t="shared" si="92"/>
        <v>1</v>
      </c>
      <c r="R889">
        <f t="shared" si="93"/>
        <v>1</v>
      </c>
    </row>
    <row r="890" spans="1:18" x14ac:dyDescent="0.4">
      <c r="A890" s="44" t="str">
        <f t="shared" si="88"/>
        <v>07-0167-8114-4310-2000-0000-0016b1680s7413</v>
      </c>
      <c r="B890" t="s">
        <v>3876</v>
      </c>
      <c r="C890" t="s">
        <v>3877</v>
      </c>
      <c r="E890" t="s">
        <v>1886</v>
      </c>
      <c r="F890" t="s">
        <v>314</v>
      </c>
      <c r="G890" s="13">
        <v>43650</v>
      </c>
      <c r="H890">
        <v>77.760000000000005</v>
      </c>
      <c r="I890" t="s">
        <v>145</v>
      </c>
      <c r="J890" t="s">
        <v>978</v>
      </c>
      <c r="K890" t="s">
        <v>2285</v>
      </c>
      <c r="L890" s="60" t="s">
        <v>150</v>
      </c>
      <c r="M890" s="1" t="str">
        <f t="shared" si="89"/>
        <v>広島市</v>
      </c>
      <c r="N890" s="1" t="str">
        <f t="shared" si="91"/>
        <v>低</v>
      </c>
      <c r="O890" s="45">
        <v>43650</v>
      </c>
      <c r="P890" s="16">
        <f t="shared" si="90"/>
        <v>4</v>
      </c>
      <c r="Q890" s="16">
        <f t="shared" si="92"/>
        <v>1</v>
      </c>
      <c r="R890">
        <f t="shared" si="93"/>
        <v>1</v>
      </c>
    </row>
    <row r="891" spans="1:18" x14ac:dyDescent="0.4">
      <c r="A891" s="44" t="str">
        <f t="shared" si="88"/>
        <v>07-0158-9334-3010-2000-0000-0015d3590s8310</v>
      </c>
      <c r="B891" t="s">
        <v>3878</v>
      </c>
      <c r="C891" t="s">
        <v>3879</v>
      </c>
      <c r="E891" t="s">
        <v>1887</v>
      </c>
      <c r="F891" t="s">
        <v>799</v>
      </c>
      <c r="G891" s="13">
        <v>43699</v>
      </c>
      <c r="H891">
        <v>89.1</v>
      </c>
      <c r="I891" t="s">
        <v>145</v>
      </c>
      <c r="J891" t="s">
        <v>978</v>
      </c>
      <c r="K891" t="s">
        <v>3818</v>
      </c>
      <c r="L891" s="60" t="s">
        <v>151</v>
      </c>
      <c r="M891" s="1" t="str">
        <f t="shared" si="89"/>
        <v>広島市</v>
      </c>
      <c r="N891" s="1" t="str">
        <f t="shared" si="91"/>
        <v>低</v>
      </c>
      <c r="O891" s="45">
        <v>43699</v>
      </c>
      <c r="P891" s="16">
        <f t="shared" si="90"/>
        <v>4</v>
      </c>
      <c r="Q891" s="16">
        <f t="shared" si="92"/>
        <v>1</v>
      </c>
      <c r="R891">
        <f t="shared" si="93"/>
        <v>1</v>
      </c>
    </row>
    <row r="892" spans="1:18" x14ac:dyDescent="0.4">
      <c r="A892" s="44" t="str">
        <f t="shared" si="88"/>
        <v>07-0158-9334-3110-2000-0000-0018d3590s8311</v>
      </c>
      <c r="B892" t="s">
        <v>3880</v>
      </c>
      <c r="C892" t="s">
        <v>3881</v>
      </c>
      <c r="E892" t="s">
        <v>1888</v>
      </c>
      <c r="F892" t="s">
        <v>799</v>
      </c>
      <c r="G892" s="13">
        <v>43699</v>
      </c>
      <c r="H892">
        <v>89.1</v>
      </c>
      <c r="I892" t="s">
        <v>145</v>
      </c>
      <c r="J892" t="s">
        <v>978</v>
      </c>
      <c r="K892" t="s">
        <v>3818</v>
      </c>
      <c r="L892" s="60" t="s">
        <v>151</v>
      </c>
      <c r="M892" s="1" t="str">
        <f t="shared" si="89"/>
        <v>広島市</v>
      </c>
      <c r="N892" s="1" t="str">
        <f t="shared" si="91"/>
        <v>低</v>
      </c>
      <c r="O892" s="45">
        <v>43699</v>
      </c>
      <c r="P892" s="16">
        <f t="shared" si="90"/>
        <v>4</v>
      </c>
      <c r="Q892" s="16">
        <f t="shared" si="92"/>
        <v>1</v>
      </c>
      <c r="R892">
        <f t="shared" si="93"/>
        <v>1</v>
      </c>
    </row>
    <row r="893" spans="1:18" x14ac:dyDescent="0.4">
      <c r="A893" s="44" t="str">
        <f t="shared" si="88"/>
        <v>07-1265-0807-4010-2000-0000-0018a8601v5420</v>
      </c>
      <c r="B893" t="s">
        <v>3882</v>
      </c>
      <c r="C893" t="s">
        <v>3883</v>
      </c>
      <c r="E893" t="s">
        <v>1889</v>
      </c>
      <c r="F893" t="s">
        <v>800</v>
      </c>
      <c r="G893" s="13">
        <v>43644</v>
      </c>
      <c r="H893">
        <v>33</v>
      </c>
      <c r="I893" t="s">
        <v>145</v>
      </c>
      <c r="J893" t="s">
        <v>978</v>
      </c>
      <c r="K893" t="s">
        <v>3818</v>
      </c>
      <c r="L893" s="60" t="s">
        <v>151</v>
      </c>
      <c r="M893" s="1" t="str">
        <f t="shared" si="89"/>
        <v>広島市</v>
      </c>
      <c r="N893" s="1" t="str">
        <f t="shared" si="91"/>
        <v>低</v>
      </c>
      <c r="O893" s="45">
        <v>43644</v>
      </c>
      <c r="P893" s="16">
        <f t="shared" si="90"/>
        <v>4</v>
      </c>
      <c r="Q893" s="16">
        <f t="shared" si="92"/>
        <v>1</v>
      </c>
      <c r="R893">
        <f t="shared" si="93"/>
        <v>1</v>
      </c>
    </row>
    <row r="894" spans="1:18" x14ac:dyDescent="0.4">
      <c r="A894" s="44" t="str">
        <f t="shared" si="88"/>
        <v/>
      </c>
      <c r="B894" s="76"/>
      <c r="C894" s="76"/>
      <c r="E894" t="s">
        <v>1890</v>
      </c>
      <c r="F894" t="s">
        <v>801</v>
      </c>
      <c r="G894" s="13">
        <v>43663</v>
      </c>
      <c r="H894">
        <v>281.60000000000002</v>
      </c>
      <c r="I894" t="s">
        <v>113</v>
      </c>
      <c r="J894" t="s">
        <v>996</v>
      </c>
      <c r="K894" s="76"/>
      <c r="L894" s="60" t="s">
        <v>151</v>
      </c>
      <c r="M894" s="1" t="str">
        <f t="shared" si="89"/>
        <v>徳島市</v>
      </c>
      <c r="N894" s="1" t="str">
        <f t="shared" si="91"/>
        <v>高</v>
      </c>
      <c r="O894" s="45">
        <v>43663</v>
      </c>
      <c r="P894" s="16">
        <f t="shared" si="90"/>
        <v>4</v>
      </c>
      <c r="Q894" s="16">
        <f t="shared" si="92"/>
        <v>0</v>
      </c>
      <c r="R894">
        <f t="shared" si="93"/>
        <v>0</v>
      </c>
    </row>
    <row r="895" spans="1:18" x14ac:dyDescent="0.4">
      <c r="A895" s="44" t="str">
        <f t="shared" si="88"/>
        <v>07-0141-0270-8310-2000-0000-0013h2400n1813</v>
      </c>
      <c r="B895" t="s">
        <v>3884</v>
      </c>
      <c r="C895" t="s">
        <v>3885</v>
      </c>
      <c r="E895" t="s">
        <v>1891</v>
      </c>
      <c r="F895" t="s">
        <v>802</v>
      </c>
      <c r="G895" s="13">
        <v>43574</v>
      </c>
      <c r="H895">
        <v>55</v>
      </c>
      <c r="I895" t="s">
        <v>145</v>
      </c>
      <c r="J895" t="s">
        <v>980</v>
      </c>
      <c r="K895" t="s">
        <v>3818</v>
      </c>
      <c r="L895" s="60" t="s">
        <v>151</v>
      </c>
      <c r="M895" s="1" t="str">
        <f t="shared" si="89"/>
        <v>岡山市</v>
      </c>
      <c r="N895" s="1" t="str">
        <f t="shared" si="91"/>
        <v>低</v>
      </c>
      <c r="O895" s="45">
        <v>43574</v>
      </c>
      <c r="P895" s="16">
        <f t="shared" si="90"/>
        <v>4</v>
      </c>
      <c r="Q895" s="16">
        <f t="shared" si="92"/>
        <v>1</v>
      </c>
      <c r="R895">
        <f t="shared" si="93"/>
        <v>1</v>
      </c>
    </row>
    <row r="896" spans="1:18" x14ac:dyDescent="0.4">
      <c r="A896" s="44" t="str">
        <f t="shared" si="88"/>
        <v>07-0158-9321-0010-2000-0000-0018c3590p8010</v>
      </c>
      <c r="B896" t="s">
        <v>3886</v>
      </c>
      <c r="C896" t="s">
        <v>3887</v>
      </c>
      <c r="E896" t="s">
        <v>1892</v>
      </c>
      <c r="F896" t="s">
        <v>625</v>
      </c>
      <c r="G896" s="13">
        <v>43593</v>
      </c>
      <c r="H896">
        <v>74.8</v>
      </c>
      <c r="I896" t="s">
        <v>145</v>
      </c>
      <c r="J896" t="s">
        <v>978</v>
      </c>
      <c r="K896" t="s">
        <v>2285</v>
      </c>
      <c r="L896" s="60" t="s">
        <v>151</v>
      </c>
      <c r="M896" s="1" t="str">
        <f t="shared" si="89"/>
        <v>広島市</v>
      </c>
      <c r="N896" s="1" t="str">
        <f t="shared" si="91"/>
        <v>低</v>
      </c>
      <c r="O896" s="45">
        <v>43593</v>
      </c>
      <c r="P896" s="16">
        <f t="shared" si="90"/>
        <v>4</v>
      </c>
      <c r="Q896" s="16">
        <f t="shared" si="92"/>
        <v>1</v>
      </c>
      <c r="R896">
        <f t="shared" si="93"/>
        <v>1</v>
      </c>
    </row>
    <row r="897" spans="1:18" x14ac:dyDescent="0.4">
      <c r="A897" s="44" t="str">
        <f t="shared" si="88"/>
        <v>07-0156-2530-7410-2000-0000-0012d5520n6714</v>
      </c>
      <c r="B897" t="s">
        <v>3888</v>
      </c>
      <c r="C897" t="s">
        <v>3889</v>
      </c>
      <c r="D897" s="83" t="s">
        <v>4466</v>
      </c>
      <c r="E897" t="s">
        <v>1893</v>
      </c>
      <c r="F897" t="s">
        <v>776</v>
      </c>
      <c r="G897" s="13">
        <v>43616</v>
      </c>
      <c r="H897">
        <v>79.2</v>
      </c>
      <c r="I897" t="s">
        <v>145</v>
      </c>
      <c r="J897" t="s">
        <v>978</v>
      </c>
      <c r="K897" t="s">
        <v>3818</v>
      </c>
      <c r="L897" s="60" t="s">
        <v>151</v>
      </c>
      <c r="M897" s="1" t="str">
        <f t="shared" si="89"/>
        <v>広島市</v>
      </c>
      <c r="N897" s="1" t="str">
        <f t="shared" si="91"/>
        <v>低</v>
      </c>
      <c r="O897" s="45">
        <v>43616</v>
      </c>
      <c r="P897" s="16">
        <f t="shared" si="90"/>
        <v>4</v>
      </c>
      <c r="Q897" s="16">
        <f t="shared" si="92"/>
        <v>1</v>
      </c>
      <c r="R897">
        <f t="shared" si="93"/>
        <v>1</v>
      </c>
    </row>
    <row r="898" spans="1:18" x14ac:dyDescent="0.4">
      <c r="A898" s="44" t="str">
        <f t="shared" si="88"/>
        <v>07-0156-2530-6510-2000-0000-0014d5520n6615</v>
      </c>
      <c r="B898" t="s">
        <v>3890</v>
      </c>
      <c r="C898" t="s">
        <v>3891</v>
      </c>
      <c r="D898" s="83" t="s">
        <v>4466</v>
      </c>
      <c r="E898" t="s">
        <v>1894</v>
      </c>
      <c r="F898" t="s">
        <v>776</v>
      </c>
      <c r="G898" s="13">
        <v>43616</v>
      </c>
      <c r="H898">
        <v>79.2</v>
      </c>
      <c r="I898" t="s">
        <v>145</v>
      </c>
      <c r="J898" t="s">
        <v>978</v>
      </c>
      <c r="K898" t="s">
        <v>3818</v>
      </c>
      <c r="L898" s="60" t="s">
        <v>151</v>
      </c>
      <c r="M898" s="1" t="str">
        <f t="shared" si="89"/>
        <v>広島市</v>
      </c>
      <c r="N898" s="1" t="str">
        <f t="shared" si="91"/>
        <v>低</v>
      </c>
      <c r="O898" s="45">
        <v>43616</v>
      </c>
      <c r="P898" s="16">
        <f t="shared" si="90"/>
        <v>4</v>
      </c>
      <c r="Q898" s="16">
        <f t="shared" si="92"/>
        <v>1</v>
      </c>
      <c r="R898">
        <f t="shared" si="93"/>
        <v>1</v>
      </c>
    </row>
    <row r="899" spans="1:18" x14ac:dyDescent="0.4">
      <c r="A899" s="44" t="str">
        <f t="shared" si="88"/>
        <v>07-0156-2287-0210-2000-0000-0012k2520v6012</v>
      </c>
      <c r="B899" s="71" t="s">
        <v>3892</v>
      </c>
      <c r="C899" t="s">
        <v>3893</v>
      </c>
      <c r="D899" s="83" t="s">
        <v>4466</v>
      </c>
      <c r="E899" t="s">
        <v>1895</v>
      </c>
      <c r="F899" t="s">
        <v>803</v>
      </c>
      <c r="G899" s="13">
        <v>43595</v>
      </c>
      <c r="H899">
        <v>79.2</v>
      </c>
      <c r="I899" t="s">
        <v>145</v>
      </c>
      <c r="J899" t="s">
        <v>978</v>
      </c>
      <c r="K899" t="s">
        <v>3818</v>
      </c>
      <c r="L899" s="60" t="s">
        <v>151</v>
      </c>
      <c r="M899" s="1" t="str">
        <f t="shared" si="89"/>
        <v>広島市</v>
      </c>
      <c r="N899" s="1" t="str">
        <f t="shared" si="91"/>
        <v>低</v>
      </c>
      <c r="O899" s="45">
        <v>43595</v>
      </c>
      <c r="P899" s="16">
        <f t="shared" si="90"/>
        <v>4</v>
      </c>
      <c r="Q899" s="16">
        <f t="shared" si="92"/>
        <v>1</v>
      </c>
      <c r="R899">
        <f t="shared" si="93"/>
        <v>1</v>
      </c>
    </row>
    <row r="900" spans="1:18" x14ac:dyDescent="0.4">
      <c r="A900" s="44" t="str">
        <f t="shared" ref="A900:A963" si="94">+B900&amp;C900</f>
        <v>07-0146-0847-7010-2000-0000-0010e8400v6710</v>
      </c>
      <c r="B900" s="71" t="s">
        <v>3894</v>
      </c>
      <c r="C900" t="s">
        <v>3895</v>
      </c>
      <c r="E900" t="s">
        <v>1896</v>
      </c>
      <c r="F900" t="s">
        <v>804</v>
      </c>
      <c r="G900" s="13">
        <v>43840</v>
      </c>
      <c r="H900">
        <v>52.8</v>
      </c>
      <c r="I900" t="s">
        <v>145</v>
      </c>
      <c r="J900" t="s">
        <v>993</v>
      </c>
      <c r="K900" t="s">
        <v>3818</v>
      </c>
      <c r="L900" s="60" t="s">
        <v>151</v>
      </c>
      <c r="M900" s="1" t="str">
        <f t="shared" ref="M900:M963" si="95">+VLOOKUP(J900,$T$2:$U$11,2,0)</f>
        <v>岡山市</v>
      </c>
      <c r="N900" s="1" t="str">
        <f t="shared" si="91"/>
        <v>低</v>
      </c>
      <c r="O900" s="45">
        <v>43840</v>
      </c>
      <c r="P900" s="16">
        <f t="shared" ref="P900:P963" si="96">DATEDIF(O900,$B$1,"Y")</f>
        <v>3</v>
      </c>
      <c r="Q900" s="16">
        <f t="shared" si="92"/>
        <v>1</v>
      </c>
      <c r="R900">
        <f t="shared" si="93"/>
        <v>1</v>
      </c>
    </row>
    <row r="901" spans="1:18" x14ac:dyDescent="0.4">
      <c r="A901" s="44" t="str">
        <f t="shared" si="94"/>
        <v>07-0158-9340-3710-2000-0000-0017e3590n8317</v>
      </c>
      <c r="B901" t="s">
        <v>3896</v>
      </c>
      <c r="C901" t="s">
        <v>3897</v>
      </c>
      <c r="D901" s="83" t="s">
        <v>4466</v>
      </c>
      <c r="E901" t="s">
        <v>1897</v>
      </c>
      <c r="F901" t="s">
        <v>490</v>
      </c>
      <c r="G901" s="13">
        <v>43686</v>
      </c>
      <c r="H901">
        <v>79.2</v>
      </c>
      <c r="I901" t="s">
        <v>145</v>
      </c>
      <c r="J901" t="s">
        <v>978</v>
      </c>
      <c r="K901" t="s">
        <v>3818</v>
      </c>
      <c r="L901" s="60" t="s">
        <v>151</v>
      </c>
      <c r="M901" s="1" t="str">
        <f t="shared" si="95"/>
        <v>広島市</v>
      </c>
      <c r="N901" s="1" t="str">
        <f t="shared" si="91"/>
        <v>低</v>
      </c>
      <c r="O901" s="45">
        <v>43686</v>
      </c>
      <c r="P901" s="16">
        <f t="shared" si="96"/>
        <v>4</v>
      </c>
      <c r="Q901" s="16">
        <f t="shared" si="92"/>
        <v>1</v>
      </c>
      <c r="R901">
        <f t="shared" si="93"/>
        <v>1</v>
      </c>
    </row>
    <row r="902" spans="1:18" x14ac:dyDescent="0.4">
      <c r="A902" s="44" t="str">
        <f t="shared" si="94"/>
        <v>07-0158-9336-1310-2000-0000-0010d3590u8113</v>
      </c>
      <c r="B902" s="72" t="s">
        <v>3898</v>
      </c>
      <c r="C902" s="72" t="s">
        <v>3899</v>
      </c>
      <c r="D902" s="85" t="s">
        <v>4466</v>
      </c>
      <c r="E902" t="s">
        <v>1898</v>
      </c>
      <c r="F902" t="s">
        <v>385</v>
      </c>
      <c r="G902" s="13">
        <v>43531</v>
      </c>
      <c r="H902">
        <v>89.1</v>
      </c>
      <c r="I902" t="s">
        <v>145</v>
      </c>
      <c r="J902" t="s">
        <v>978</v>
      </c>
      <c r="K902" t="s">
        <v>3818</v>
      </c>
      <c r="L902" s="60" t="s">
        <v>151</v>
      </c>
      <c r="M902" s="1" t="str">
        <f t="shared" si="95"/>
        <v>広島市</v>
      </c>
      <c r="N902" s="1" t="str">
        <f t="shared" si="91"/>
        <v>低</v>
      </c>
      <c r="O902" s="45">
        <v>43531</v>
      </c>
      <c r="P902" s="16">
        <f t="shared" si="96"/>
        <v>4</v>
      </c>
      <c r="Q902" s="16">
        <f t="shared" si="92"/>
        <v>1</v>
      </c>
      <c r="R902">
        <f t="shared" si="93"/>
        <v>1</v>
      </c>
    </row>
    <row r="903" spans="1:18" x14ac:dyDescent="0.4">
      <c r="A903" s="44" t="str">
        <f t="shared" si="94"/>
        <v>07-0167-8249-3210-2000-0000-0013e2680x7312</v>
      </c>
      <c r="B903" t="s">
        <v>3900</v>
      </c>
      <c r="C903" t="s">
        <v>3901</v>
      </c>
      <c r="E903" t="s">
        <v>1899</v>
      </c>
      <c r="F903" t="s">
        <v>407</v>
      </c>
      <c r="G903" s="13">
        <v>43713</v>
      </c>
      <c r="H903">
        <v>72.599999999999994</v>
      </c>
      <c r="I903" t="s">
        <v>145</v>
      </c>
      <c r="J903" t="s">
        <v>978</v>
      </c>
      <c r="K903" t="s">
        <v>3818</v>
      </c>
      <c r="L903" s="60" t="s">
        <v>151</v>
      </c>
      <c r="M903" s="1" t="str">
        <f t="shared" si="95"/>
        <v>広島市</v>
      </c>
      <c r="N903" s="1" t="str">
        <f t="shared" si="91"/>
        <v>低</v>
      </c>
      <c r="O903" s="45">
        <v>43713</v>
      </c>
      <c r="P903" s="16">
        <f t="shared" si="96"/>
        <v>3</v>
      </c>
      <c r="Q903" s="16">
        <f t="shared" si="92"/>
        <v>1</v>
      </c>
      <c r="R903">
        <f t="shared" si="93"/>
        <v>1</v>
      </c>
    </row>
    <row r="904" spans="1:18" x14ac:dyDescent="0.4">
      <c r="A904" s="44" t="str">
        <f t="shared" si="94"/>
        <v>07-0156-2324-8010-2000-0000-0010c3520s6810</v>
      </c>
      <c r="B904" t="s">
        <v>3902</v>
      </c>
      <c r="C904" t="s">
        <v>3903</v>
      </c>
      <c r="E904" t="s">
        <v>1900</v>
      </c>
      <c r="F904" t="s">
        <v>805</v>
      </c>
      <c r="G904" s="13">
        <v>43682</v>
      </c>
      <c r="H904">
        <v>69.3</v>
      </c>
      <c r="I904" t="s">
        <v>145</v>
      </c>
      <c r="J904" t="s">
        <v>978</v>
      </c>
      <c r="K904" t="s">
        <v>3818</v>
      </c>
      <c r="L904" s="60" t="s">
        <v>151</v>
      </c>
      <c r="M904" s="1" t="str">
        <f t="shared" si="95"/>
        <v>広島市</v>
      </c>
      <c r="N904" s="1" t="str">
        <f t="shared" si="91"/>
        <v>低</v>
      </c>
      <c r="O904" s="45">
        <v>43682</v>
      </c>
      <c r="P904" s="16">
        <f t="shared" si="96"/>
        <v>4</v>
      </c>
      <c r="Q904" s="16">
        <f t="shared" si="92"/>
        <v>1</v>
      </c>
      <c r="R904">
        <f t="shared" si="93"/>
        <v>1</v>
      </c>
    </row>
    <row r="905" spans="1:18" x14ac:dyDescent="0.4">
      <c r="A905" s="44" t="str">
        <f t="shared" si="94"/>
        <v>07-0165-0893-3510-2000-0000-0017m8600r5315</v>
      </c>
      <c r="B905" t="s">
        <v>3904</v>
      </c>
      <c r="C905" t="s">
        <v>3905</v>
      </c>
      <c r="E905" t="s">
        <v>1901</v>
      </c>
      <c r="F905" t="s">
        <v>806</v>
      </c>
      <c r="G905" s="13">
        <v>43647</v>
      </c>
      <c r="H905">
        <v>26.4</v>
      </c>
      <c r="I905" t="s">
        <v>145</v>
      </c>
      <c r="J905" t="s">
        <v>978</v>
      </c>
      <c r="K905" t="s">
        <v>3818</v>
      </c>
      <c r="L905" s="60" t="s">
        <v>151</v>
      </c>
      <c r="M905" s="1" t="str">
        <f t="shared" si="95"/>
        <v>広島市</v>
      </c>
      <c r="N905" s="1" t="str">
        <f t="shared" si="91"/>
        <v>低</v>
      </c>
      <c r="O905" s="45">
        <v>43647</v>
      </c>
      <c r="P905" s="16">
        <f t="shared" si="96"/>
        <v>4</v>
      </c>
      <c r="Q905" s="16">
        <f t="shared" si="92"/>
        <v>1</v>
      </c>
      <c r="R905">
        <f t="shared" si="93"/>
        <v>1</v>
      </c>
    </row>
    <row r="906" spans="1:18" x14ac:dyDescent="0.4">
      <c r="A906" s="44" t="str">
        <f t="shared" si="94"/>
        <v>07-0171-1481-7510-2000-0000-0014k4710p1715</v>
      </c>
      <c r="B906" t="s">
        <v>3906</v>
      </c>
      <c r="C906" t="s">
        <v>3907</v>
      </c>
      <c r="E906" t="s">
        <v>1902</v>
      </c>
      <c r="F906" t="s">
        <v>797</v>
      </c>
      <c r="G906" s="13">
        <v>43640</v>
      </c>
      <c r="H906">
        <v>79.2</v>
      </c>
      <c r="I906" t="s">
        <v>145</v>
      </c>
      <c r="J906" t="s">
        <v>997</v>
      </c>
      <c r="K906" t="s">
        <v>3818</v>
      </c>
      <c r="L906" s="60" t="s">
        <v>151</v>
      </c>
      <c r="M906" s="1" t="str">
        <f t="shared" si="95"/>
        <v>山口市</v>
      </c>
      <c r="N906" s="1" t="str">
        <f t="shared" si="91"/>
        <v>低</v>
      </c>
      <c r="O906" s="45">
        <v>43640</v>
      </c>
      <c r="P906" s="16">
        <f t="shared" si="96"/>
        <v>4</v>
      </c>
      <c r="Q906" s="16">
        <f t="shared" si="92"/>
        <v>1</v>
      </c>
      <c r="R906">
        <f t="shared" si="93"/>
        <v>1</v>
      </c>
    </row>
    <row r="907" spans="1:18" x14ac:dyDescent="0.4">
      <c r="A907" s="44" t="str">
        <f t="shared" si="94"/>
        <v>07-0165-0894-9110-2000-0000-0010m8600s5911</v>
      </c>
      <c r="B907" t="s">
        <v>3908</v>
      </c>
      <c r="C907" t="s">
        <v>3909</v>
      </c>
      <c r="E907" t="s">
        <v>1903</v>
      </c>
      <c r="F907" t="s">
        <v>806</v>
      </c>
      <c r="G907" s="13">
        <v>43647</v>
      </c>
      <c r="H907">
        <v>58.3</v>
      </c>
      <c r="I907" t="s">
        <v>145</v>
      </c>
      <c r="J907" t="s">
        <v>978</v>
      </c>
      <c r="K907" t="s">
        <v>3818</v>
      </c>
      <c r="L907" s="60" t="s">
        <v>151</v>
      </c>
      <c r="M907" s="1" t="str">
        <f t="shared" si="95"/>
        <v>広島市</v>
      </c>
      <c r="N907" s="1" t="str">
        <f t="shared" si="91"/>
        <v>低</v>
      </c>
      <c r="O907" s="45">
        <v>43647</v>
      </c>
      <c r="P907" s="16">
        <f t="shared" si="96"/>
        <v>4</v>
      </c>
      <c r="Q907" s="16">
        <f t="shared" si="92"/>
        <v>1</v>
      </c>
      <c r="R907">
        <f t="shared" si="93"/>
        <v>1</v>
      </c>
    </row>
    <row r="908" spans="1:18" x14ac:dyDescent="0.4">
      <c r="A908" s="44" t="str">
        <f t="shared" si="94"/>
        <v>07-0165-0893-4010-2000-0000-0013m8600r5410</v>
      </c>
      <c r="B908" t="s">
        <v>3910</v>
      </c>
      <c r="C908" t="s">
        <v>3911</v>
      </c>
      <c r="E908" t="s">
        <v>1904</v>
      </c>
      <c r="F908" t="s">
        <v>806</v>
      </c>
      <c r="G908" s="13">
        <v>43647</v>
      </c>
      <c r="H908">
        <v>26.95</v>
      </c>
      <c r="I908" t="s">
        <v>145</v>
      </c>
      <c r="J908" t="s">
        <v>978</v>
      </c>
      <c r="K908" t="s">
        <v>3818</v>
      </c>
      <c r="L908" s="60" t="s">
        <v>151</v>
      </c>
      <c r="M908" s="1" t="str">
        <f t="shared" si="95"/>
        <v>広島市</v>
      </c>
      <c r="N908" s="1" t="str">
        <f t="shared" si="91"/>
        <v>低</v>
      </c>
      <c r="O908" s="45">
        <v>43647</v>
      </c>
      <c r="P908" s="16">
        <f t="shared" si="96"/>
        <v>4</v>
      </c>
      <c r="Q908" s="16">
        <f t="shared" si="92"/>
        <v>1</v>
      </c>
      <c r="R908">
        <f t="shared" si="93"/>
        <v>1</v>
      </c>
    </row>
    <row r="909" spans="1:18" x14ac:dyDescent="0.4">
      <c r="A909" s="44" t="str">
        <f t="shared" si="94"/>
        <v>07-0165-0893-3910-2000-0000-0019m8600r5319</v>
      </c>
      <c r="B909" t="s">
        <v>3912</v>
      </c>
      <c r="C909" t="s">
        <v>3913</v>
      </c>
      <c r="E909" t="s">
        <v>1905</v>
      </c>
      <c r="F909" t="s">
        <v>806</v>
      </c>
      <c r="G909" s="13">
        <v>43647</v>
      </c>
      <c r="H909">
        <v>36.85</v>
      </c>
      <c r="I909" t="s">
        <v>145</v>
      </c>
      <c r="J909" t="s">
        <v>978</v>
      </c>
      <c r="K909" t="s">
        <v>3818</v>
      </c>
      <c r="L909" s="60" t="s">
        <v>151</v>
      </c>
      <c r="M909" s="1" t="str">
        <f t="shared" si="95"/>
        <v>広島市</v>
      </c>
      <c r="N909" s="1" t="str">
        <f t="shared" si="91"/>
        <v>低</v>
      </c>
      <c r="O909" s="45">
        <v>43647</v>
      </c>
      <c r="P909" s="16">
        <f t="shared" si="96"/>
        <v>4</v>
      </c>
      <c r="Q909" s="16">
        <f t="shared" si="92"/>
        <v>1</v>
      </c>
      <c r="R909">
        <f t="shared" si="93"/>
        <v>1</v>
      </c>
    </row>
    <row r="910" spans="1:18" x14ac:dyDescent="0.4">
      <c r="A910" s="44" t="str">
        <f t="shared" si="94"/>
        <v>07-0165-0894-8910-2000-0000-0013m8600s5819</v>
      </c>
      <c r="B910" t="s">
        <v>3914</v>
      </c>
      <c r="C910" t="s">
        <v>3915</v>
      </c>
      <c r="E910" t="s">
        <v>1906</v>
      </c>
      <c r="F910" t="s">
        <v>797</v>
      </c>
      <c r="G910" s="13">
        <v>43635</v>
      </c>
      <c r="H910">
        <v>59.95</v>
      </c>
      <c r="I910" t="s">
        <v>145</v>
      </c>
      <c r="J910" t="s">
        <v>978</v>
      </c>
      <c r="K910" t="s">
        <v>3818</v>
      </c>
      <c r="L910" s="60" t="s">
        <v>151</v>
      </c>
      <c r="M910" s="1" t="str">
        <f t="shared" si="95"/>
        <v>広島市</v>
      </c>
      <c r="N910" s="1" t="str">
        <f t="shared" si="91"/>
        <v>低</v>
      </c>
      <c r="O910" s="45">
        <v>43635</v>
      </c>
      <c r="P910" s="16">
        <f t="shared" si="96"/>
        <v>4</v>
      </c>
      <c r="Q910" s="16">
        <f t="shared" si="92"/>
        <v>1</v>
      </c>
      <c r="R910">
        <f t="shared" si="93"/>
        <v>1</v>
      </c>
    </row>
    <row r="911" spans="1:18" x14ac:dyDescent="0.4">
      <c r="A911" s="44" t="str">
        <f t="shared" si="94"/>
        <v/>
      </c>
      <c r="B911" s="76"/>
      <c r="C911" s="76"/>
      <c r="E911" t="s">
        <v>1907</v>
      </c>
      <c r="F911" t="s">
        <v>807</v>
      </c>
      <c r="G911" s="13">
        <v>43763</v>
      </c>
      <c r="H911">
        <v>79.2</v>
      </c>
      <c r="I911" t="s">
        <v>145</v>
      </c>
      <c r="J911" t="s">
        <v>1000</v>
      </c>
      <c r="K911" s="76"/>
      <c r="L911" s="60" t="s">
        <v>151</v>
      </c>
      <c r="M911" s="1" t="str">
        <f t="shared" si="95"/>
        <v>高松市</v>
      </c>
      <c r="N911" s="1" t="str">
        <f t="shared" si="91"/>
        <v>低</v>
      </c>
      <c r="O911" s="45">
        <v>43763</v>
      </c>
      <c r="P911" s="16">
        <f t="shared" si="96"/>
        <v>3</v>
      </c>
      <c r="Q911" s="16">
        <f t="shared" si="92"/>
        <v>0</v>
      </c>
      <c r="R911">
        <f t="shared" si="93"/>
        <v>0</v>
      </c>
    </row>
    <row r="912" spans="1:18" x14ac:dyDescent="0.4">
      <c r="A912" s="44" t="str">
        <f t="shared" si="94"/>
        <v>07-0156-2288-2510-2000-0000-0012k2520w6215</v>
      </c>
      <c r="B912" t="s">
        <v>3916</v>
      </c>
      <c r="C912" t="s">
        <v>3917</v>
      </c>
      <c r="E912" t="s">
        <v>1908</v>
      </c>
      <c r="F912" t="s">
        <v>808</v>
      </c>
      <c r="G912" s="13">
        <v>43557</v>
      </c>
      <c r="H912">
        <v>59.4</v>
      </c>
      <c r="I912" t="s">
        <v>145</v>
      </c>
      <c r="J912" t="s">
        <v>978</v>
      </c>
      <c r="K912" t="s">
        <v>3818</v>
      </c>
      <c r="L912" s="60" t="s">
        <v>151</v>
      </c>
      <c r="M912" s="1" t="str">
        <f t="shared" si="95"/>
        <v>広島市</v>
      </c>
      <c r="N912" s="1" t="str">
        <f t="shared" si="91"/>
        <v>低</v>
      </c>
      <c r="O912" s="45">
        <v>43557</v>
      </c>
      <c r="P912" s="16">
        <f t="shared" si="96"/>
        <v>4</v>
      </c>
      <c r="Q912" s="16">
        <f t="shared" si="92"/>
        <v>1</v>
      </c>
      <c r="R912">
        <f t="shared" si="93"/>
        <v>1</v>
      </c>
    </row>
    <row r="913" spans="1:18" x14ac:dyDescent="0.4">
      <c r="A913" s="44" t="str">
        <f t="shared" si="94"/>
        <v>07-0156-2289-4510-2000-0000-0013k2520x6415</v>
      </c>
      <c r="B913" t="s">
        <v>3918</v>
      </c>
      <c r="C913" t="s">
        <v>3919</v>
      </c>
      <c r="D913" s="83" t="s">
        <v>4466</v>
      </c>
      <c r="E913" t="s">
        <v>1909</v>
      </c>
      <c r="F913" t="s">
        <v>767</v>
      </c>
      <c r="G913" s="13">
        <v>43628</v>
      </c>
      <c r="H913">
        <v>89.1</v>
      </c>
      <c r="I913" t="s">
        <v>145</v>
      </c>
      <c r="J913" t="s">
        <v>978</v>
      </c>
      <c r="K913" t="s">
        <v>3818</v>
      </c>
      <c r="L913" s="60" t="s">
        <v>151</v>
      </c>
      <c r="M913" s="1" t="str">
        <f t="shared" si="95"/>
        <v>広島市</v>
      </c>
      <c r="N913" s="1" t="str">
        <f t="shared" si="91"/>
        <v>低</v>
      </c>
      <c r="O913" s="45">
        <v>43628</v>
      </c>
      <c r="P913" s="16">
        <f t="shared" si="96"/>
        <v>4</v>
      </c>
      <c r="Q913" s="16">
        <f t="shared" si="92"/>
        <v>1</v>
      </c>
      <c r="R913">
        <f t="shared" si="93"/>
        <v>1</v>
      </c>
    </row>
    <row r="914" spans="1:18" x14ac:dyDescent="0.4">
      <c r="A914" s="44" t="str">
        <f t="shared" si="94"/>
        <v>07-0156-2289-4610-2000-0000-0016k2520x6416</v>
      </c>
      <c r="B914" t="s">
        <v>3920</v>
      </c>
      <c r="C914" t="s">
        <v>3921</v>
      </c>
      <c r="D914" s="83" t="s">
        <v>4466</v>
      </c>
      <c r="E914" t="s">
        <v>1910</v>
      </c>
      <c r="F914" t="s">
        <v>305</v>
      </c>
      <c r="G914" s="13">
        <v>43577</v>
      </c>
      <c r="H914">
        <v>79.2</v>
      </c>
      <c r="I914" t="s">
        <v>145</v>
      </c>
      <c r="J914" t="s">
        <v>978</v>
      </c>
      <c r="K914" t="s">
        <v>3818</v>
      </c>
      <c r="L914" s="60" t="s">
        <v>151</v>
      </c>
      <c r="M914" s="1" t="str">
        <f t="shared" si="95"/>
        <v>広島市</v>
      </c>
      <c r="N914" s="1" t="str">
        <f t="shared" si="91"/>
        <v>低</v>
      </c>
      <c r="O914" s="45">
        <v>43577</v>
      </c>
      <c r="P914" s="16">
        <f t="shared" si="96"/>
        <v>4</v>
      </c>
      <c r="Q914" s="16">
        <f t="shared" si="92"/>
        <v>1</v>
      </c>
      <c r="R914">
        <f t="shared" si="93"/>
        <v>1</v>
      </c>
    </row>
    <row r="915" spans="1:18" x14ac:dyDescent="0.4">
      <c r="A915" s="44" t="str">
        <f t="shared" si="94"/>
        <v>07-0165-0885-7310-2000-0000-0016k8600t5713</v>
      </c>
      <c r="B915" t="s">
        <v>3922</v>
      </c>
      <c r="C915" t="s">
        <v>3923</v>
      </c>
      <c r="E915" t="s">
        <v>1911</v>
      </c>
      <c r="F915" t="s">
        <v>696</v>
      </c>
      <c r="G915" s="13">
        <v>43525</v>
      </c>
      <c r="H915">
        <v>26.4</v>
      </c>
      <c r="I915" t="s">
        <v>145</v>
      </c>
      <c r="J915" t="s">
        <v>978</v>
      </c>
      <c r="K915" t="s">
        <v>3818</v>
      </c>
      <c r="L915" s="60" t="s">
        <v>151</v>
      </c>
      <c r="M915" s="1" t="str">
        <f t="shared" si="95"/>
        <v>広島市</v>
      </c>
      <c r="N915" s="1" t="str">
        <f t="shared" si="91"/>
        <v>低</v>
      </c>
      <c r="O915" s="45">
        <v>43525</v>
      </c>
      <c r="P915" s="16">
        <f t="shared" si="96"/>
        <v>4</v>
      </c>
      <c r="Q915" s="16">
        <f t="shared" si="92"/>
        <v>1</v>
      </c>
      <c r="R915">
        <f t="shared" si="93"/>
        <v>1</v>
      </c>
    </row>
    <row r="916" spans="1:18" x14ac:dyDescent="0.4">
      <c r="A916" s="44" t="str">
        <f t="shared" si="94"/>
        <v>07-0167-8247-7010-2000-0000-0013e2680v7710</v>
      </c>
      <c r="B916" t="s">
        <v>3924</v>
      </c>
      <c r="C916" t="s">
        <v>3925</v>
      </c>
      <c r="D916" s="83" t="s">
        <v>4466</v>
      </c>
      <c r="E916" t="s">
        <v>1912</v>
      </c>
      <c r="F916" t="s">
        <v>244</v>
      </c>
      <c r="G916" s="13">
        <v>43615</v>
      </c>
      <c r="H916">
        <v>61.6</v>
      </c>
      <c r="I916" t="s">
        <v>145</v>
      </c>
      <c r="J916" t="s">
        <v>978</v>
      </c>
      <c r="K916" t="s">
        <v>3818</v>
      </c>
      <c r="L916" s="60" t="s">
        <v>151</v>
      </c>
      <c r="M916" s="1" t="str">
        <f t="shared" si="95"/>
        <v>広島市</v>
      </c>
      <c r="N916" s="1" t="str">
        <f t="shared" si="91"/>
        <v>低</v>
      </c>
      <c r="O916" s="45">
        <v>43615</v>
      </c>
      <c r="P916" s="16">
        <f t="shared" si="96"/>
        <v>4</v>
      </c>
      <c r="Q916" s="16">
        <f t="shared" si="92"/>
        <v>1</v>
      </c>
      <c r="R916">
        <f t="shared" si="93"/>
        <v>1</v>
      </c>
    </row>
    <row r="917" spans="1:18" x14ac:dyDescent="0.4">
      <c r="A917" s="44" t="str">
        <f t="shared" si="94"/>
        <v>07-0167-8225-7510-2000-0000-0016c2680t7715</v>
      </c>
      <c r="B917" t="s">
        <v>3926</v>
      </c>
      <c r="C917" t="s">
        <v>3927</v>
      </c>
      <c r="E917" t="s">
        <v>1913</v>
      </c>
      <c r="F917" t="s">
        <v>491</v>
      </c>
      <c r="G917" s="13">
        <v>43612</v>
      </c>
      <c r="H917">
        <v>77</v>
      </c>
      <c r="I917" t="s">
        <v>145</v>
      </c>
      <c r="J917" t="s">
        <v>978</v>
      </c>
      <c r="K917" t="s">
        <v>3818</v>
      </c>
      <c r="L917" s="60" t="s">
        <v>151</v>
      </c>
      <c r="M917" s="1" t="str">
        <f t="shared" si="95"/>
        <v>広島市</v>
      </c>
      <c r="N917" s="1" t="str">
        <f t="shared" si="91"/>
        <v>低</v>
      </c>
      <c r="O917" s="45">
        <v>43612</v>
      </c>
      <c r="P917" s="16">
        <f t="shared" si="96"/>
        <v>4</v>
      </c>
      <c r="Q917" s="16">
        <f t="shared" si="92"/>
        <v>1</v>
      </c>
      <c r="R917">
        <f t="shared" si="93"/>
        <v>1</v>
      </c>
    </row>
    <row r="918" spans="1:18" x14ac:dyDescent="0.4">
      <c r="A918" s="44" t="str">
        <f t="shared" si="94"/>
        <v>07-0167-8225-7410-2000-0000-0013c2680t7714</v>
      </c>
      <c r="B918" t="s">
        <v>3928</v>
      </c>
      <c r="C918" t="s">
        <v>3929</v>
      </c>
      <c r="D918" s="83" t="s">
        <v>4466</v>
      </c>
      <c r="E918" t="s">
        <v>1914</v>
      </c>
      <c r="F918" t="s">
        <v>739</v>
      </c>
      <c r="G918" s="13">
        <v>43718</v>
      </c>
      <c r="H918">
        <v>79.2</v>
      </c>
      <c r="I918" t="s">
        <v>145</v>
      </c>
      <c r="J918" t="s">
        <v>978</v>
      </c>
      <c r="K918" t="s">
        <v>3818</v>
      </c>
      <c r="L918" s="60" t="s">
        <v>151</v>
      </c>
      <c r="M918" s="1" t="str">
        <f t="shared" si="95"/>
        <v>広島市</v>
      </c>
      <c r="N918" s="1" t="str">
        <f t="shared" si="91"/>
        <v>低</v>
      </c>
      <c r="O918" s="45">
        <v>43718</v>
      </c>
      <c r="P918" s="16">
        <f t="shared" si="96"/>
        <v>3</v>
      </c>
      <c r="Q918" s="16">
        <f t="shared" si="92"/>
        <v>1</v>
      </c>
      <c r="R918">
        <f t="shared" si="93"/>
        <v>1</v>
      </c>
    </row>
    <row r="919" spans="1:18" x14ac:dyDescent="0.4">
      <c r="A919" s="44" t="str">
        <f t="shared" si="94"/>
        <v>07-0167-8190-4010-2000-0000-0017m1680n7410</v>
      </c>
      <c r="B919" t="s">
        <v>3930</v>
      </c>
      <c r="C919" t="s">
        <v>3931</v>
      </c>
      <c r="E919" t="s">
        <v>1915</v>
      </c>
      <c r="F919" t="s">
        <v>809</v>
      </c>
      <c r="G919" s="13">
        <v>43538</v>
      </c>
      <c r="H919">
        <v>79.2</v>
      </c>
      <c r="I919" t="s">
        <v>145</v>
      </c>
      <c r="J919" t="s">
        <v>978</v>
      </c>
      <c r="K919" t="s">
        <v>2285</v>
      </c>
      <c r="L919" s="60" t="s">
        <v>151</v>
      </c>
      <c r="M919" s="1" t="str">
        <f t="shared" si="95"/>
        <v>広島市</v>
      </c>
      <c r="N919" s="1" t="str">
        <f t="shared" si="91"/>
        <v>低</v>
      </c>
      <c r="O919" s="45">
        <v>43538</v>
      </c>
      <c r="P919" s="16">
        <f t="shared" si="96"/>
        <v>4</v>
      </c>
      <c r="Q919" s="16">
        <f t="shared" si="92"/>
        <v>1</v>
      </c>
      <c r="R919">
        <f t="shared" si="93"/>
        <v>1</v>
      </c>
    </row>
    <row r="920" spans="1:18" x14ac:dyDescent="0.4">
      <c r="A920" s="44" t="str">
        <f t="shared" si="94"/>
        <v>07-0171-1460-6810-2000-0000-0019g4710n1618</v>
      </c>
      <c r="B920" t="s">
        <v>3932</v>
      </c>
      <c r="C920" t="s">
        <v>3933</v>
      </c>
      <c r="E920" t="s">
        <v>1916</v>
      </c>
      <c r="F920" t="s">
        <v>514</v>
      </c>
      <c r="G920" s="13">
        <v>43634</v>
      </c>
      <c r="H920">
        <v>52.8</v>
      </c>
      <c r="I920" t="s">
        <v>145</v>
      </c>
      <c r="J920" t="s">
        <v>982</v>
      </c>
      <c r="K920" t="s">
        <v>3818</v>
      </c>
      <c r="L920" s="60" t="s">
        <v>151</v>
      </c>
      <c r="M920" s="1" t="str">
        <f t="shared" si="95"/>
        <v>山口市</v>
      </c>
      <c r="N920" s="1" t="str">
        <f t="shared" si="91"/>
        <v>低</v>
      </c>
      <c r="O920" s="45">
        <v>43634</v>
      </c>
      <c r="P920" s="16">
        <f t="shared" si="96"/>
        <v>4</v>
      </c>
      <c r="Q920" s="16">
        <f t="shared" si="92"/>
        <v>1</v>
      </c>
      <c r="R920">
        <f t="shared" si="93"/>
        <v>1</v>
      </c>
    </row>
    <row r="921" spans="1:18" x14ac:dyDescent="0.4">
      <c r="A921" s="44" t="str">
        <f t="shared" si="94"/>
        <v>07-0178-7898-6810-2000-0000-0017m8770w8618</v>
      </c>
      <c r="B921" t="s">
        <v>3934</v>
      </c>
      <c r="C921" t="s">
        <v>3935</v>
      </c>
      <c r="D921" s="83" t="s">
        <v>4466</v>
      </c>
      <c r="E921" t="s">
        <v>1917</v>
      </c>
      <c r="F921" t="s">
        <v>810</v>
      </c>
      <c r="G921" s="13">
        <v>43564</v>
      </c>
      <c r="H921">
        <v>17.600000000000001</v>
      </c>
      <c r="I921" t="s">
        <v>145</v>
      </c>
      <c r="J921" t="s">
        <v>982</v>
      </c>
      <c r="K921" t="s">
        <v>3818</v>
      </c>
      <c r="L921" s="60" t="s">
        <v>151</v>
      </c>
      <c r="M921" s="1" t="str">
        <f t="shared" si="95"/>
        <v>山口市</v>
      </c>
      <c r="N921" s="1" t="str">
        <f t="shared" si="91"/>
        <v>低</v>
      </c>
      <c r="O921" s="45">
        <v>43564</v>
      </c>
      <c r="P921" s="16">
        <f t="shared" si="96"/>
        <v>4</v>
      </c>
      <c r="Q921" s="16">
        <f t="shared" si="92"/>
        <v>1</v>
      </c>
      <c r="R921">
        <f t="shared" si="93"/>
        <v>1</v>
      </c>
    </row>
    <row r="922" spans="1:18" x14ac:dyDescent="0.4">
      <c r="A922" s="44" t="str">
        <f t="shared" si="94"/>
        <v>07-0158-9340-0810-2000-0000-0017e3590n8018</v>
      </c>
      <c r="B922" t="s">
        <v>3936</v>
      </c>
      <c r="C922" t="s">
        <v>3937</v>
      </c>
      <c r="E922" t="s">
        <v>1918</v>
      </c>
      <c r="F922" t="s">
        <v>811</v>
      </c>
      <c r="G922" s="13">
        <v>43629</v>
      </c>
      <c r="H922">
        <v>89.1</v>
      </c>
      <c r="I922" t="s">
        <v>145</v>
      </c>
      <c r="J922" t="s">
        <v>978</v>
      </c>
      <c r="K922" t="s">
        <v>3818</v>
      </c>
      <c r="L922" s="60" t="s">
        <v>151</v>
      </c>
      <c r="M922" s="1" t="str">
        <f t="shared" si="95"/>
        <v>広島市</v>
      </c>
      <c r="N922" s="1" t="str">
        <f t="shared" si="91"/>
        <v>低</v>
      </c>
      <c r="O922" s="45">
        <v>43629</v>
      </c>
      <c r="P922" s="16">
        <f t="shared" si="96"/>
        <v>4</v>
      </c>
      <c r="Q922" s="16">
        <f t="shared" si="92"/>
        <v>1</v>
      </c>
      <c r="R922">
        <f t="shared" si="93"/>
        <v>1</v>
      </c>
    </row>
    <row r="923" spans="1:18" x14ac:dyDescent="0.4">
      <c r="A923" s="44" t="str">
        <f t="shared" si="94"/>
        <v>07-0158-9322-6010-2000-0000-0013c3590q8610</v>
      </c>
      <c r="B923" t="s">
        <v>3938</v>
      </c>
      <c r="C923" t="s">
        <v>3939</v>
      </c>
      <c r="D923" s="83" t="s">
        <v>4466</v>
      </c>
      <c r="E923" t="s">
        <v>1919</v>
      </c>
      <c r="F923" t="s">
        <v>490</v>
      </c>
      <c r="G923" s="13">
        <v>43647</v>
      </c>
      <c r="H923">
        <v>89.1</v>
      </c>
      <c r="I923" t="s">
        <v>145</v>
      </c>
      <c r="J923" t="s">
        <v>978</v>
      </c>
      <c r="K923" t="s">
        <v>2285</v>
      </c>
      <c r="L923" s="60" t="s">
        <v>151</v>
      </c>
      <c r="M923" s="1" t="str">
        <f t="shared" si="95"/>
        <v>広島市</v>
      </c>
      <c r="N923" s="1" t="str">
        <f t="shared" si="91"/>
        <v>低</v>
      </c>
      <c r="O923" s="45">
        <v>43647</v>
      </c>
      <c r="P923" s="16">
        <f t="shared" si="96"/>
        <v>4</v>
      </c>
      <c r="Q923" s="16">
        <f t="shared" si="92"/>
        <v>1</v>
      </c>
      <c r="R923">
        <f t="shared" si="93"/>
        <v>1</v>
      </c>
    </row>
    <row r="924" spans="1:18" x14ac:dyDescent="0.4">
      <c r="A924" s="44" t="str">
        <f t="shared" si="94"/>
        <v>07-0158-9340-3610-2000-0000-0014e3590n8316</v>
      </c>
      <c r="B924" t="s">
        <v>3940</v>
      </c>
      <c r="C924" t="s">
        <v>3941</v>
      </c>
      <c r="D924" s="83" t="s">
        <v>4466</v>
      </c>
      <c r="E924" t="s">
        <v>1920</v>
      </c>
      <c r="F924" t="s">
        <v>490</v>
      </c>
      <c r="G924" s="13">
        <v>43686</v>
      </c>
      <c r="H924">
        <v>79.2</v>
      </c>
      <c r="I924" t="s">
        <v>145</v>
      </c>
      <c r="J924" t="s">
        <v>978</v>
      </c>
      <c r="K924" t="s">
        <v>3818</v>
      </c>
      <c r="L924" s="60" t="s">
        <v>151</v>
      </c>
      <c r="M924" s="1" t="str">
        <f t="shared" si="95"/>
        <v>広島市</v>
      </c>
      <c r="N924" s="1" t="str">
        <f t="shared" ref="N924:N987" si="97">VLOOKUP(I924,$W$2:$X$6,2,0)</f>
        <v>低</v>
      </c>
      <c r="O924" s="45">
        <v>43686</v>
      </c>
      <c r="P924" s="16">
        <f t="shared" si="96"/>
        <v>4</v>
      </c>
      <c r="Q924" s="16">
        <f t="shared" ref="Q924:Q987" si="98">COUNTIF(C:C,C924)</f>
        <v>1</v>
      </c>
      <c r="R924">
        <f t="shared" ref="R924:R987" si="99">COUNTIF(B:B,B924)</f>
        <v>1</v>
      </c>
    </row>
    <row r="925" spans="1:18" x14ac:dyDescent="0.4">
      <c r="A925" s="44" t="str">
        <f t="shared" si="94"/>
        <v>07-0111-1105-9810-2000-0000-0016a1110t1918</v>
      </c>
      <c r="B925" t="s">
        <v>3942</v>
      </c>
      <c r="C925" t="s">
        <v>3943</v>
      </c>
      <c r="E925" t="s">
        <v>1921</v>
      </c>
      <c r="F925" t="s">
        <v>812</v>
      </c>
      <c r="G925" s="13">
        <v>44509</v>
      </c>
      <c r="H925">
        <v>82.224999999999994</v>
      </c>
      <c r="I925" t="s">
        <v>145</v>
      </c>
      <c r="J925" t="s">
        <v>994</v>
      </c>
      <c r="K925" t="s">
        <v>3818</v>
      </c>
      <c r="L925" s="60" t="s">
        <v>151</v>
      </c>
      <c r="M925" s="1" t="str">
        <f t="shared" si="95"/>
        <v>鳥取市</v>
      </c>
      <c r="N925" s="1" t="str">
        <f t="shared" si="97"/>
        <v>低</v>
      </c>
      <c r="O925" s="45">
        <v>44509</v>
      </c>
      <c r="P925" s="16">
        <f t="shared" si="96"/>
        <v>1</v>
      </c>
      <c r="Q925" s="16">
        <f t="shared" si="98"/>
        <v>1</v>
      </c>
      <c r="R925">
        <f t="shared" si="99"/>
        <v>1</v>
      </c>
    </row>
    <row r="926" spans="1:18" x14ac:dyDescent="0.4">
      <c r="A926" s="44" t="str">
        <f t="shared" si="94"/>
        <v>07-0146-0854-8310-2000-0000-0010f8400s6813</v>
      </c>
      <c r="B926" t="s">
        <v>3944</v>
      </c>
      <c r="C926" t="s">
        <v>3945</v>
      </c>
      <c r="E926" t="s">
        <v>1922</v>
      </c>
      <c r="F926" t="s">
        <v>813</v>
      </c>
      <c r="G926" s="13">
        <v>43575</v>
      </c>
      <c r="H926">
        <v>42.35</v>
      </c>
      <c r="I926" t="s">
        <v>145</v>
      </c>
      <c r="J926" t="s">
        <v>993</v>
      </c>
      <c r="K926" t="s">
        <v>3818</v>
      </c>
      <c r="L926" s="60" t="s">
        <v>151</v>
      </c>
      <c r="M926" s="1" t="str">
        <f t="shared" si="95"/>
        <v>岡山市</v>
      </c>
      <c r="N926" s="1" t="str">
        <f t="shared" si="97"/>
        <v>低</v>
      </c>
      <c r="O926" s="45">
        <v>43575</v>
      </c>
      <c r="P926" s="16">
        <f t="shared" si="96"/>
        <v>4</v>
      </c>
      <c r="Q926" s="16">
        <f t="shared" si="98"/>
        <v>1</v>
      </c>
      <c r="R926">
        <f t="shared" si="99"/>
        <v>1</v>
      </c>
    </row>
    <row r="927" spans="1:18" x14ac:dyDescent="0.4">
      <c r="A927" s="44" t="str">
        <f t="shared" si="94"/>
        <v>07-0134-1699-1410-2000-0000-0011m6310x4114</v>
      </c>
      <c r="B927" t="s">
        <v>3946</v>
      </c>
      <c r="C927" t="s">
        <v>3947</v>
      </c>
      <c r="E927" t="s">
        <v>1923</v>
      </c>
      <c r="F927" t="s">
        <v>814</v>
      </c>
      <c r="G927" s="13">
        <v>43552</v>
      </c>
      <c r="H927">
        <v>16.5</v>
      </c>
      <c r="I927" t="s">
        <v>145</v>
      </c>
      <c r="J927" t="s">
        <v>980</v>
      </c>
      <c r="K927" t="s">
        <v>3818</v>
      </c>
      <c r="L927" s="60" t="s">
        <v>151</v>
      </c>
      <c r="M927" s="1" t="str">
        <f t="shared" si="95"/>
        <v>岡山市</v>
      </c>
      <c r="N927" s="1" t="str">
        <f t="shared" si="97"/>
        <v>低</v>
      </c>
      <c r="O927" s="45">
        <v>43552</v>
      </c>
      <c r="P927" s="16">
        <f t="shared" si="96"/>
        <v>4</v>
      </c>
      <c r="Q927" s="16">
        <f t="shared" si="98"/>
        <v>1</v>
      </c>
      <c r="R927">
        <f t="shared" si="99"/>
        <v>1</v>
      </c>
    </row>
    <row r="928" spans="1:18" x14ac:dyDescent="0.4">
      <c r="A928" s="44" t="str">
        <f t="shared" si="94"/>
        <v>07-0141-0288-6410-2000-0000-0013k2400w1614</v>
      </c>
      <c r="B928" t="s">
        <v>3948</v>
      </c>
      <c r="C928" t="s">
        <v>3949</v>
      </c>
      <c r="E928" t="s">
        <v>1924</v>
      </c>
      <c r="F928" t="s">
        <v>815</v>
      </c>
      <c r="G928" s="13">
        <v>43545</v>
      </c>
      <c r="H928">
        <v>26.4</v>
      </c>
      <c r="I928" t="s">
        <v>145</v>
      </c>
      <c r="J928" t="s">
        <v>980</v>
      </c>
      <c r="K928" t="s">
        <v>3818</v>
      </c>
      <c r="L928" s="60" t="s">
        <v>151</v>
      </c>
      <c r="M928" s="1" t="str">
        <f t="shared" si="95"/>
        <v>岡山市</v>
      </c>
      <c r="N928" s="1" t="str">
        <f t="shared" si="97"/>
        <v>低</v>
      </c>
      <c r="O928" s="45">
        <v>43545</v>
      </c>
      <c r="P928" s="16">
        <f t="shared" si="96"/>
        <v>4</v>
      </c>
      <c r="Q928" s="16">
        <f t="shared" si="98"/>
        <v>1</v>
      </c>
      <c r="R928">
        <f t="shared" si="99"/>
        <v>1</v>
      </c>
    </row>
    <row r="929" spans="1:18" x14ac:dyDescent="0.4">
      <c r="A929" s="44" t="str">
        <f t="shared" si="94"/>
        <v>07-0158-9341-5810-2000-0000-0011e3590p8518</v>
      </c>
      <c r="B929" t="s">
        <v>3950</v>
      </c>
      <c r="C929" t="s">
        <v>3951</v>
      </c>
      <c r="D929" s="83" t="s">
        <v>4466</v>
      </c>
      <c r="E929" t="s">
        <v>1925</v>
      </c>
      <c r="F929" t="s">
        <v>816</v>
      </c>
      <c r="G929" s="13">
        <v>43635</v>
      </c>
      <c r="H929">
        <v>79.2</v>
      </c>
      <c r="I929" t="s">
        <v>145</v>
      </c>
      <c r="J929" t="s">
        <v>978</v>
      </c>
      <c r="K929" t="s">
        <v>3818</v>
      </c>
      <c r="L929" s="60" t="s">
        <v>151</v>
      </c>
      <c r="M929" s="1" t="str">
        <f t="shared" si="95"/>
        <v>広島市</v>
      </c>
      <c r="N929" s="1" t="str">
        <f t="shared" si="97"/>
        <v>低</v>
      </c>
      <c r="O929" s="45">
        <v>43635</v>
      </c>
      <c r="P929" s="16">
        <f t="shared" si="96"/>
        <v>4</v>
      </c>
      <c r="Q929" s="16">
        <f t="shared" si="98"/>
        <v>1</v>
      </c>
      <c r="R929">
        <f t="shared" si="99"/>
        <v>1</v>
      </c>
    </row>
    <row r="930" spans="1:18" x14ac:dyDescent="0.4">
      <c r="A930" s="44" t="str">
        <f t="shared" si="94"/>
        <v>07-0156-2300-7410-2000-0000-0011a3520n6714</v>
      </c>
      <c r="B930" t="s">
        <v>3952</v>
      </c>
      <c r="C930" t="s">
        <v>3953</v>
      </c>
      <c r="D930" s="83" t="s">
        <v>4466</v>
      </c>
      <c r="E930" t="s">
        <v>1926</v>
      </c>
      <c r="F930" t="s">
        <v>776</v>
      </c>
      <c r="G930" s="13">
        <v>43672</v>
      </c>
      <c r="H930">
        <v>79.2</v>
      </c>
      <c r="I930" t="s">
        <v>145</v>
      </c>
      <c r="J930" t="s">
        <v>978</v>
      </c>
      <c r="K930" t="s">
        <v>3818</v>
      </c>
      <c r="L930" s="60" t="s">
        <v>151</v>
      </c>
      <c r="M930" s="1" t="str">
        <f t="shared" si="95"/>
        <v>広島市</v>
      </c>
      <c r="N930" s="1" t="str">
        <f t="shared" si="97"/>
        <v>低</v>
      </c>
      <c r="O930" s="45">
        <v>43672</v>
      </c>
      <c r="P930" s="16">
        <f t="shared" si="96"/>
        <v>4</v>
      </c>
      <c r="Q930" s="16">
        <f t="shared" si="98"/>
        <v>1</v>
      </c>
      <c r="R930">
        <f t="shared" si="99"/>
        <v>1</v>
      </c>
    </row>
    <row r="931" spans="1:18" x14ac:dyDescent="0.4">
      <c r="A931" s="44" t="str">
        <f t="shared" si="94"/>
        <v>07-0156-2300-6310-2000-0000-0017a3520n6613</v>
      </c>
      <c r="B931" t="s">
        <v>3954</v>
      </c>
      <c r="C931" t="s">
        <v>3955</v>
      </c>
      <c r="D931" s="83" t="s">
        <v>4466</v>
      </c>
      <c r="E931" t="s">
        <v>1927</v>
      </c>
      <c r="F931" t="s">
        <v>776</v>
      </c>
      <c r="G931" s="13">
        <v>43703</v>
      </c>
      <c r="H931">
        <v>79.2</v>
      </c>
      <c r="I931" t="s">
        <v>145</v>
      </c>
      <c r="J931" t="s">
        <v>978</v>
      </c>
      <c r="K931" t="s">
        <v>3818</v>
      </c>
      <c r="L931" s="60" t="s">
        <v>151</v>
      </c>
      <c r="M931" s="1" t="str">
        <f t="shared" si="95"/>
        <v>広島市</v>
      </c>
      <c r="N931" s="1" t="str">
        <f t="shared" si="97"/>
        <v>低</v>
      </c>
      <c r="O931" s="45">
        <v>43703</v>
      </c>
      <c r="P931" s="16">
        <f t="shared" si="96"/>
        <v>4</v>
      </c>
      <c r="Q931" s="16">
        <f t="shared" si="98"/>
        <v>1</v>
      </c>
      <c r="R931">
        <f t="shared" si="99"/>
        <v>1</v>
      </c>
    </row>
    <row r="932" spans="1:18" x14ac:dyDescent="0.4">
      <c r="A932" s="44" t="str">
        <f t="shared" si="94"/>
        <v>07-0156-2300-8210-2000-0000-0016a3520n6812</v>
      </c>
      <c r="B932" t="s">
        <v>3956</v>
      </c>
      <c r="C932" t="s">
        <v>3957</v>
      </c>
      <c r="E932" t="s">
        <v>1928</v>
      </c>
      <c r="F932" t="s">
        <v>817</v>
      </c>
      <c r="G932" s="13">
        <v>43738</v>
      </c>
      <c r="H932">
        <v>79.2</v>
      </c>
      <c r="I932" t="s">
        <v>145</v>
      </c>
      <c r="J932" t="s">
        <v>978</v>
      </c>
      <c r="K932" t="s">
        <v>3818</v>
      </c>
      <c r="L932" s="60" t="s">
        <v>151</v>
      </c>
      <c r="M932" s="1" t="str">
        <f t="shared" si="95"/>
        <v>広島市</v>
      </c>
      <c r="N932" s="1" t="str">
        <f t="shared" si="97"/>
        <v>低</v>
      </c>
      <c r="O932" s="45">
        <v>43738</v>
      </c>
      <c r="P932" s="16">
        <f t="shared" si="96"/>
        <v>3</v>
      </c>
      <c r="Q932" s="16">
        <f t="shared" si="98"/>
        <v>1</v>
      </c>
      <c r="R932">
        <f t="shared" si="99"/>
        <v>1</v>
      </c>
    </row>
    <row r="933" spans="1:18" x14ac:dyDescent="0.4">
      <c r="A933" s="44" t="str">
        <f t="shared" si="94"/>
        <v>07-0146-0852-6410-2000-0000-0013f8400q6614</v>
      </c>
      <c r="B933" t="s">
        <v>3958</v>
      </c>
      <c r="C933" t="s">
        <v>3959</v>
      </c>
      <c r="E933" t="s">
        <v>1929</v>
      </c>
      <c r="F933" t="s">
        <v>818</v>
      </c>
      <c r="G933" s="13">
        <v>43661</v>
      </c>
      <c r="H933">
        <v>79.2</v>
      </c>
      <c r="I933" t="s">
        <v>145</v>
      </c>
      <c r="J933" t="s">
        <v>980</v>
      </c>
      <c r="K933" t="s">
        <v>3818</v>
      </c>
      <c r="L933" s="60" t="s">
        <v>151</v>
      </c>
      <c r="M933" s="1" t="str">
        <f t="shared" si="95"/>
        <v>岡山市</v>
      </c>
      <c r="N933" s="1" t="str">
        <f t="shared" si="97"/>
        <v>低</v>
      </c>
      <c r="O933" s="45">
        <v>43661</v>
      </c>
      <c r="P933" s="16">
        <f t="shared" si="96"/>
        <v>4</v>
      </c>
      <c r="Q933" s="16">
        <f t="shared" si="98"/>
        <v>1</v>
      </c>
      <c r="R933">
        <f t="shared" si="99"/>
        <v>1</v>
      </c>
    </row>
    <row r="934" spans="1:18" x14ac:dyDescent="0.4">
      <c r="A934" s="44" t="str">
        <f t="shared" si="94"/>
        <v>07-0171-1502-6810-2000-0000-0010a5710q1618</v>
      </c>
      <c r="B934" t="s">
        <v>3960</v>
      </c>
      <c r="C934" t="s">
        <v>3961</v>
      </c>
      <c r="E934" t="s">
        <v>1930</v>
      </c>
      <c r="F934" t="s">
        <v>819</v>
      </c>
      <c r="G934" s="13">
        <v>43579</v>
      </c>
      <c r="H934">
        <v>22.274999999999999</v>
      </c>
      <c r="I934" t="s">
        <v>145</v>
      </c>
      <c r="J934" t="s">
        <v>997</v>
      </c>
      <c r="K934" t="s">
        <v>3818</v>
      </c>
      <c r="L934" s="60" t="s">
        <v>151</v>
      </c>
      <c r="M934" s="1" t="str">
        <f t="shared" si="95"/>
        <v>山口市</v>
      </c>
      <c r="N934" s="1" t="str">
        <f t="shared" si="97"/>
        <v>低</v>
      </c>
      <c r="O934" s="45">
        <v>43579</v>
      </c>
      <c r="P934" s="16">
        <f t="shared" si="96"/>
        <v>4</v>
      </c>
      <c r="Q934" s="16">
        <f t="shared" si="98"/>
        <v>1</v>
      </c>
      <c r="R934">
        <f t="shared" si="99"/>
        <v>1</v>
      </c>
    </row>
    <row r="935" spans="1:18" x14ac:dyDescent="0.4">
      <c r="A935" s="44" t="str">
        <f t="shared" si="94"/>
        <v>07-0171-1500-5510-2000-0000-0012a5710n1515</v>
      </c>
      <c r="B935" t="s">
        <v>3962</v>
      </c>
      <c r="C935" t="s">
        <v>3963</v>
      </c>
      <c r="E935" t="s">
        <v>1931</v>
      </c>
      <c r="F935" s="16" t="s">
        <v>766</v>
      </c>
      <c r="G935" s="13">
        <v>43712</v>
      </c>
      <c r="H935">
        <v>88</v>
      </c>
      <c r="I935" t="s">
        <v>145</v>
      </c>
      <c r="J935" t="s">
        <v>982</v>
      </c>
      <c r="K935" t="s">
        <v>3818</v>
      </c>
      <c r="L935" s="60" t="s">
        <v>151</v>
      </c>
      <c r="M935" s="1" t="str">
        <f t="shared" si="95"/>
        <v>山口市</v>
      </c>
      <c r="N935" s="1" t="str">
        <f t="shared" si="97"/>
        <v>低</v>
      </c>
      <c r="O935" s="45">
        <v>43712</v>
      </c>
      <c r="P935" s="16">
        <f t="shared" si="96"/>
        <v>3</v>
      </c>
      <c r="Q935" s="16">
        <f t="shared" si="98"/>
        <v>1</v>
      </c>
      <c r="R935">
        <f t="shared" si="99"/>
        <v>1</v>
      </c>
    </row>
    <row r="936" spans="1:18" x14ac:dyDescent="0.4">
      <c r="A936" s="44" t="str">
        <f t="shared" si="94"/>
        <v>07-0185-5076-4410-2000-0000-0011h0850u5414</v>
      </c>
      <c r="B936" t="s">
        <v>3964</v>
      </c>
      <c r="C936" t="s">
        <v>3965</v>
      </c>
      <c r="D936" s="83" t="s">
        <v>4466</v>
      </c>
      <c r="E936" t="s">
        <v>1932</v>
      </c>
      <c r="F936" t="s">
        <v>820</v>
      </c>
      <c r="G936" s="13">
        <v>43608</v>
      </c>
      <c r="H936">
        <v>79.2</v>
      </c>
      <c r="I936" t="s">
        <v>145</v>
      </c>
      <c r="J936" t="s">
        <v>982</v>
      </c>
      <c r="K936" t="s">
        <v>3818</v>
      </c>
      <c r="L936" s="60" t="s">
        <v>151</v>
      </c>
      <c r="M936" s="1" t="str">
        <f t="shared" si="95"/>
        <v>山口市</v>
      </c>
      <c r="N936" s="1" t="str">
        <f t="shared" si="97"/>
        <v>低</v>
      </c>
      <c r="O936" s="45">
        <v>43608</v>
      </c>
      <c r="P936" s="16">
        <f t="shared" si="96"/>
        <v>4</v>
      </c>
      <c r="Q936" s="16">
        <f t="shared" si="98"/>
        <v>1</v>
      </c>
      <c r="R936">
        <f t="shared" si="99"/>
        <v>1</v>
      </c>
    </row>
    <row r="937" spans="1:18" x14ac:dyDescent="0.4">
      <c r="A937" s="44" t="str">
        <f t="shared" si="94"/>
        <v>07-0171-1484-9610-2000-0000-0016k4710s1916</v>
      </c>
      <c r="B937" t="s">
        <v>3966</v>
      </c>
      <c r="C937" t="s">
        <v>3967</v>
      </c>
      <c r="D937" s="83" t="s">
        <v>4466</v>
      </c>
      <c r="E937" t="s">
        <v>1933</v>
      </c>
      <c r="F937" t="s">
        <v>821</v>
      </c>
      <c r="G937" s="13">
        <v>43650</v>
      </c>
      <c r="H937">
        <v>79.2</v>
      </c>
      <c r="I937" t="s">
        <v>145</v>
      </c>
      <c r="J937" t="s">
        <v>982</v>
      </c>
      <c r="K937" t="s">
        <v>3818</v>
      </c>
      <c r="L937" s="60" t="s">
        <v>151</v>
      </c>
      <c r="M937" s="1" t="str">
        <f t="shared" si="95"/>
        <v>山口市</v>
      </c>
      <c r="N937" s="1" t="str">
        <f t="shared" si="97"/>
        <v>低</v>
      </c>
      <c r="O937" s="45">
        <v>43650</v>
      </c>
      <c r="P937" s="16">
        <f t="shared" si="96"/>
        <v>4</v>
      </c>
      <c r="Q937" s="16">
        <f t="shared" si="98"/>
        <v>1</v>
      </c>
      <c r="R937">
        <f t="shared" si="99"/>
        <v>1</v>
      </c>
    </row>
    <row r="938" spans="1:18" x14ac:dyDescent="0.4">
      <c r="A938" s="44" t="str">
        <f t="shared" si="94"/>
        <v>07-0158-9340-5510-2000-0000-0013e3590n8515</v>
      </c>
      <c r="B938" t="s">
        <v>3968</v>
      </c>
      <c r="C938" t="s">
        <v>3969</v>
      </c>
      <c r="E938" t="s">
        <v>1934</v>
      </c>
      <c r="F938" t="s">
        <v>822</v>
      </c>
      <c r="G938" s="13">
        <v>43557</v>
      </c>
      <c r="H938">
        <v>66</v>
      </c>
      <c r="I938" t="s">
        <v>145</v>
      </c>
      <c r="J938" t="s">
        <v>978</v>
      </c>
      <c r="K938" t="s">
        <v>3818</v>
      </c>
      <c r="L938" s="60" t="s">
        <v>151</v>
      </c>
      <c r="M938" s="1" t="str">
        <f t="shared" si="95"/>
        <v>広島市</v>
      </c>
      <c r="N938" s="1" t="str">
        <f t="shared" si="97"/>
        <v>低</v>
      </c>
      <c r="O938" s="45">
        <v>43557</v>
      </c>
      <c r="P938" s="16">
        <f t="shared" si="96"/>
        <v>4</v>
      </c>
      <c r="Q938" s="16">
        <f t="shared" si="98"/>
        <v>1</v>
      </c>
      <c r="R938">
        <f t="shared" si="99"/>
        <v>1</v>
      </c>
    </row>
    <row r="939" spans="1:18" x14ac:dyDescent="0.4">
      <c r="A939" s="44" t="str">
        <f t="shared" si="94"/>
        <v>07-0165-0841-4810-2000-0000-0014e8600p5418</v>
      </c>
      <c r="B939" t="s">
        <v>3970</v>
      </c>
      <c r="C939" t="s">
        <v>3971</v>
      </c>
      <c r="D939" s="83" t="s">
        <v>4466</v>
      </c>
      <c r="E939" t="s">
        <v>1935</v>
      </c>
      <c r="F939" t="s">
        <v>823</v>
      </c>
      <c r="G939" s="13">
        <v>43621</v>
      </c>
      <c r="H939">
        <v>77.760000000000005</v>
      </c>
      <c r="I939" t="s">
        <v>145</v>
      </c>
      <c r="J939" t="s">
        <v>978</v>
      </c>
      <c r="K939" t="s">
        <v>2285</v>
      </c>
      <c r="L939" s="60" t="s">
        <v>150</v>
      </c>
      <c r="M939" s="1" t="str">
        <f t="shared" si="95"/>
        <v>広島市</v>
      </c>
      <c r="N939" s="1" t="str">
        <f t="shared" si="97"/>
        <v>低</v>
      </c>
      <c r="O939" s="45">
        <v>43621</v>
      </c>
      <c r="P939" s="16">
        <f t="shared" si="96"/>
        <v>4</v>
      </c>
      <c r="Q939" s="16">
        <f t="shared" si="98"/>
        <v>1</v>
      </c>
      <c r="R939">
        <f t="shared" si="99"/>
        <v>1</v>
      </c>
    </row>
    <row r="940" spans="1:18" x14ac:dyDescent="0.4">
      <c r="A940" s="44" t="str">
        <f t="shared" si="94"/>
        <v>07-0167-8256-7610-2000-0000-0019f2680u7716</v>
      </c>
      <c r="B940" t="s">
        <v>3972</v>
      </c>
      <c r="C940" t="s">
        <v>3973</v>
      </c>
      <c r="D940" s="83" t="s">
        <v>4466</v>
      </c>
      <c r="E940" t="s">
        <v>1936</v>
      </c>
      <c r="F940" t="s">
        <v>823</v>
      </c>
      <c r="G940" s="13">
        <v>43726</v>
      </c>
      <c r="H940">
        <v>37.4</v>
      </c>
      <c r="I940" t="s">
        <v>145</v>
      </c>
      <c r="J940" t="s">
        <v>978</v>
      </c>
      <c r="K940" t="s">
        <v>3818</v>
      </c>
      <c r="L940" s="60" t="s">
        <v>151</v>
      </c>
      <c r="M940" s="1" t="str">
        <f t="shared" si="95"/>
        <v>広島市</v>
      </c>
      <c r="N940" s="1" t="str">
        <f t="shared" si="97"/>
        <v>低</v>
      </c>
      <c r="O940" s="45">
        <v>43726</v>
      </c>
      <c r="P940" s="16">
        <f t="shared" si="96"/>
        <v>3</v>
      </c>
      <c r="Q940" s="16">
        <f t="shared" si="98"/>
        <v>1</v>
      </c>
      <c r="R940">
        <f t="shared" si="99"/>
        <v>1</v>
      </c>
    </row>
    <row r="941" spans="1:18" x14ac:dyDescent="0.4">
      <c r="A941" s="44" t="str">
        <f t="shared" si="94"/>
        <v>07-0167-8218-5510-2000-0000-0014b2680w7515</v>
      </c>
      <c r="B941" t="s">
        <v>3974</v>
      </c>
      <c r="C941" t="s">
        <v>3975</v>
      </c>
      <c r="E941" t="s">
        <v>1937</v>
      </c>
      <c r="F941" t="s">
        <v>824</v>
      </c>
      <c r="G941" s="13">
        <v>43623</v>
      </c>
      <c r="H941">
        <v>52.8</v>
      </c>
      <c r="I941" t="s">
        <v>145</v>
      </c>
      <c r="J941" t="s">
        <v>978</v>
      </c>
      <c r="K941" t="s">
        <v>2285</v>
      </c>
      <c r="L941" s="60" t="s">
        <v>151</v>
      </c>
      <c r="M941" s="1" t="str">
        <f t="shared" si="95"/>
        <v>広島市</v>
      </c>
      <c r="N941" s="1" t="str">
        <f t="shared" si="97"/>
        <v>低</v>
      </c>
      <c r="O941" s="45">
        <v>43623</v>
      </c>
      <c r="P941" s="16">
        <f t="shared" si="96"/>
        <v>4</v>
      </c>
      <c r="Q941" s="16">
        <f t="shared" si="98"/>
        <v>1</v>
      </c>
      <c r="R941">
        <f t="shared" si="99"/>
        <v>1</v>
      </c>
    </row>
    <row r="942" spans="1:18" x14ac:dyDescent="0.4">
      <c r="A942" s="44" t="str">
        <f t="shared" si="94"/>
        <v>07-0178-8771-5510-2000-0000-0018h7780p8515</v>
      </c>
      <c r="B942" t="s">
        <v>3976</v>
      </c>
      <c r="C942" t="s">
        <v>3977</v>
      </c>
      <c r="E942" t="s">
        <v>1938</v>
      </c>
      <c r="F942" t="s">
        <v>825</v>
      </c>
      <c r="G942" s="13">
        <v>43551</v>
      </c>
      <c r="H942">
        <v>18.7</v>
      </c>
      <c r="I942" t="s">
        <v>145</v>
      </c>
      <c r="J942" t="s">
        <v>982</v>
      </c>
      <c r="K942" t="s">
        <v>3818</v>
      </c>
      <c r="L942" s="60" t="s">
        <v>151</v>
      </c>
      <c r="M942" s="1" t="str">
        <f t="shared" si="95"/>
        <v>山口市</v>
      </c>
      <c r="N942" s="1" t="str">
        <f t="shared" si="97"/>
        <v>低</v>
      </c>
      <c r="O942" s="45">
        <v>43551</v>
      </c>
      <c r="P942" s="16">
        <f t="shared" si="96"/>
        <v>4</v>
      </c>
      <c r="Q942" s="16">
        <f t="shared" si="98"/>
        <v>1</v>
      </c>
      <c r="R942">
        <f t="shared" si="99"/>
        <v>1</v>
      </c>
    </row>
    <row r="943" spans="1:18" x14ac:dyDescent="0.4">
      <c r="A943" s="44" t="str">
        <f t="shared" si="94"/>
        <v/>
      </c>
      <c r="B943" s="76"/>
      <c r="C943" s="76"/>
      <c r="E943" t="s">
        <v>1939</v>
      </c>
      <c r="F943" t="s">
        <v>825</v>
      </c>
      <c r="G943" s="13">
        <v>43551</v>
      </c>
      <c r="H943">
        <v>8.8000000000000007</v>
      </c>
      <c r="I943" t="s">
        <v>145</v>
      </c>
      <c r="J943" t="s">
        <v>982</v>
      </c>
      <c r="K943" s="76"/>
      <c r="L943" s="60" t="s">
        <v>971</v>
      </c>
      <c r="M943" s="1" t="str">
        <f t="shared" si="95"/>
        <v>山口市</v>
      </c>
      <c r="N943" s="1" t="str">
        <f t="shared" si="97"/>
        <v>低</v>
      </c>
      <c r="O943" s="45">
        <v>43551</v>
      </c>
      <c r="P943" s="16">
        <f t="shared" si="96"/>
        <v>4</v>
      </c>
      <c r="Q943" s="16">
        <f t="shared" si="98"/>
        <v>0</v>
      </c>
      <c r="R943">
        <f t="shared" si="99"/>
        <v>0</v>
      </c>
    </row>
    <row r="944" spans="1:18" x14ac:dyDescent="0.4">
      <c r="A944" s="44" t="str">
        <f t="shared" si="94"/>
        <v>07-0167-8255-7310-2000-0000-0011f2680t7713</v>
      </c>
      <c r="B944" t="s">
        <v>3978</v>
      </c>
      <c r="C944" t="s">
        <v>3979</v>
      </c>
      <c r="E944" t="s">
        <v>1940</v>
      </c>
      <c r="F944" t="s">
        <v>826</v>
      </c>
      <c r="G944" s="13">
        <v>43536</v>
      </c>
      <c r="H944">
        <v>79.2</v>
      </c>
      <c r="I944" t="s">
        <v>145</v>
      </c>
      <c r="J944" t="s">
        <v>978</v>
      </c>
      <c r="K944" t="s">
        <v>3818</v>
      </c>
      <c r="L944" s="60" t="s">
        <v>151</v>
      </c>
      <c r="M944" s="1" t="str">
        <f t="shared" si="95"/>
        <v>広島市</v>
      </c>
      <c r="N944" s="1" t="str">
        <f t="shared" si="97"/>
        <v>低</v>
      </c>
      <c r="O944" s="45">
        <v>43536</v>
      </c>
      <c r="P944" s="16">
        <f t="shared" si="96"/>
        <v>4</v>
      </c>
      <c r="Q944" s="16">
        <f t="shared" si="98"/>
        <v>1</v>
      </c>
      <c r="R944">
        <f t="shared" si="99"/>
        <v>1</v>
      </c>
    </row>
    <row r="945" spans="1:18" x14ac:dyDescent="0.4">
      <c r="A945" s="44" t="str">
        <f t="shared" si="94"/>
        <v>07-0171-1493-5410-2000-0000-0014m4710r1514</v>
      </c>
      <c r="B945" t="s">
        <v>3980</v>
      </c>
      <c r="C945" t="s">
        <v>3981</v>
      </c>
      <c r="E945" t="s">
        <v>1941</v>
      </c>
      <c r="F945" t="s">
        <v>827</v>
      </c>
      <c r="G945" s="13">
        <v>43567</v>
      </c>
      <c r="H945">
        <v>25.024999999999999</v>
      </c>
      <c r="I945" t="s">
        <v>145</v>
      </c>
      <c r="J945" t="s">
        <v>982</v>
      </c>
      <c r="K945" t="s">
        <v>3818</v>
      </c>
      <c r="L945" s="60" t="s">
        <v>151</v>
      </c>
      <c r="M945" s="1" t="str">
        <f t="shared" si="95"/>
        <v>山口市</v>
      </c>
      <c r="N945" s="1" t="str">
        <f t="shared" si="97"/>
        <v>低</v>
      </c>
      <c r="O945" s="45">
        <v>43567</v>
      </c>
      <c r="P945" s="16">
        <f t="shared" si="96"/>
        <v>4</v>
      </c>
      <c r="Q945" s="16">
        <f t="shared" si="98"/>
        <v>1</v>
      </c>
      <c r="R945">
        <f t="shared" si="99"/>
        <v>1</v>
      </c>
    </row>
    <row r="946" spans="1:18" x14ac:dyDescent="0.4">
      <c r="A946" s="44" t="str">
        <f t="shared" si="94"/>
        <v>07-0178-8775-4710-2000-0000-0019h7780t8417</v>
      </c>
      <c r="B946" t="s">
        <v>3982</v>
      </c>
      <c r="C946" t="s">
        <v>3983</v>
      </c>
      <c r="E946" t="s">
        <v>1942</v>
      </c>
      <c r="F946" t="s">
        <v>828</v>
      </c>
      <c r="G946" s="13">
        <v>43643</v>
      </c>
      <c r="H946">
        <v>61.6</v>
      </c>
      <c r="I946" t="s">
        <v>145</v>
      </c>
      <c r="J946" t="s">
        <v>982</v>
      </c>
      <c r="K946" t="s">
        <v>3818</v>
      </c>
      <c r="L946" s="60" t="s">
        <v>151</v>
      </c>
      <c r="M946" s="1" t="str">
        <f t="shared" si="95"/>
        <v>山口市</v>
      </c>
      <c r="N946" s="1" t="str">
        <f t="shared" si="97"/>
        <v>低</v>
      </c>
      <c r="O946" s="45">
        <v>43643</v>
      </c>
      <c r="P946" s="16">
        <f t="shared" si="96"/>
        <v>4</v>
      </c>
      <c r="Q946" s="16">
        <f t="shared" si="98"/>
        <v>1</v>
      </c>
      <c r="R946">
        <f t="shared" si="99"/>
        <v>1</v>
      </c>
    </row>
    <row r="947" spans="1:18" x14ac:dyDescent="0.4">
      <c r="A947" s="44" t="str">
        <f t="shared" si="94"/>
        <v>07-0158-9345-9810-2000-0000-0011e3590t8918</v>
      </c>
      <c r="B947" t="s">
        <v>3984</v>
      </c>
      <c r="C947" t="s">
        <v>3985</v>
      </c>
      <c r="E947" t="s">
        <v>1943</v>
      </c>
      <c r="F947" t="s">
        <v>689</v>
      </c>
      <c r="G947" s="13">
        <v>44216</v>
      </c>
      <c r="H947">
        <v>79.2</v>
      </c>
      <c r="I947" t="s">
        <v>145</v>
      </c>
      <c r="J947" t="s">
        <v>978</v>
      </c>
      <c r="K947" t="s">
        <v>3818</v>
      </c>
      <c r="L947" s="60" t="s">
        <v>151</v>
      </c>
      <c r="M947" s="1" t="str">
        <f t="shared" si="95"/>
        <v>広島市</v>
      </c>
      <c r="N947" s="1" t="str">
        <f t="shared" si="97"/>
        <v>低</v>
      </c>
      <c r="O947" s="45">
        <v>44216</v>
      </c>
      <c r="P947" s="16">
        <f t="shared" si="96"/>
        <v>2</v>
      </c>
      <c r="Q947" s="16">
        <f t="shared" si="98"/>
        <v>1</v>
      </c>
      <c r="R947">
        <f t="shared" si="99"/>
        <v>1</v>
      </c>
    </row>
    <row r="948" spans="1:18" x14ac:dyDescent="0.4">
      <c r="A948" s="44" t="str">
        <f t="shared" si="94"/>
        <v>07-0167-8256-7410-2000-0000-0013f2680u7714</v>
      </c>
      <c r="B948" s="71" t="s">
        <v>3986</v>
      </c>
      <c r="C948" t="s">
        <v>3987</v>
      </c>
      <c r="E948" t="s">
        <v>1944</v>
      </c>
      <c r="F948" t="s">
        <v>829</v>
      </c>
      <c r="G948" s="13">
        <v>43535</v>
      </c>
      <c r="H948">
        <v>89.1</v>
      </c>
      <c r="I948" t="s">
        <v>145</v>
      </c>
      <c r="J948" t="s">
        <v>978</v>
      </c>
      <c r="K948" t="s">
        <v>3818</v>
      </c>
      <c r="L948" s="60" t="s">
        <v>151</v>
      </c>
      <c r="M948" s="1" t="str">
        <f t="shared" si="95"/>
        <v>広島市</v>
      </c>
      <c r="N948" s="1" t="str">
        <f t="shared" si="97"/>
        <v>低</v>
      </c>
      <c r="O948" s="45">
        <v>43535</v>
      </c>
      <c r="P948" s="16">
        <f t="shared" si="96"/>
        <v>4</v>
      </c>
      <c r="Q948" s="16">
        <f t="shared" si="98"/>
        <v>1</v>
      </c>
      <c r="R948">
        <f t="shared" si="99"/>
        <v>1</v>
      </c>
    </row>
    <row r="949" spans="1:18" x14ac:dyDescent="0.4">
      <c r="A949" s="44" t="str">
        <f t="shared" si="94"/>
        <v>07-0158-9352-4410-2000-0000-0014f3590q8414</v>
      </c>
      <c r="B949" t="s">
        <v>3988</v>
      </c>
      <c r="C949" t="s">
        <v>3989</v>
      </c>
      <c r="E949" t="s">
        <v>1945</v>
      </c>
      <c r="F949" t="s">
        <v>824</v>
      </c>
      <c r="G949" s="13">
        <v>43636</v>
      </c>
      <c r="H949">
        <v>77</v>
      </c>
      <c r="I949" t="s">
        <v>145</v>
      </c>
      <c r="J949" t="s">
        <v>978</v>
      </c>
      <c r="K949" t="s">
        <v>3818</v>
      </c>
      <c r="L949" s="60" t="s">
        <v>151</v>
      </c>
      <c r="M949" s="1" t="str">
        <f t="shared" si="95"/>
        <v>広島市</v>
      </c>
      <c r="N949" s="1" t="str">
        <f t="shared" si="97"/>
        <v>低</v>
      </c>
      <c r="O949" s="45">
        <v>43636</v>
      </c>
      <c r="P949" s="16">
        <f t="shared" si="96"/>
        <v>4</v>
      </c>
      <c r="Q949" s="16">
        <f t="shared" si="98"/>
        <v>1</v>
      </c>
      <c r="R949">
        <f t="shared" si="99"/>
        <v>1</v>
      </c>
    </row>
    <row r="950" spans="1:18" x14ac:dyDescent="0.4">
      <c r="A950" s="44" t="str">
        <f t="shared" si="94"/>
        <v>07-0167-8210-9010-2000-0000-0011b2680n7910</v>
      </c>
      <c r="B950" t="s">
        <v>3990</v>
      </c>
      <c r="C950" t="s">
        <v>3991</v>
      </c>
      <c r="E950" t="s">
        <v>1946</v>
      </c>
      <c r="F950" t="s">
        <v>830</v>
      </c>
      <c r="G950" s="13">
        <v>43566</v>
      </c>
      <c r="H950">
        <v>79.2</v>
      </c>
      <c r="I950" t="s">
        <v>145</v>
      </c>
      <c r="J950" t="s">
        <v>978</v>
      </c>
      <c r="K950" t="s">
        <v>2285</v>
      </c>
      <c r="L950" s="60" t="s">
        <v>151</v>
      </c>
      <c r="M950" s="1" t="str">
        <f t="shared" si="95"/>
        <v>広島市</v>
      </c>
      <c r="N950" s="1" t="str">
        <f t="shared" si="97"/>
        <v>低</v>
      </c>
      <c r="O950" s="45">
        <v>43566</v>
      </c>
      <c r="P950" s="16">
        <f t="shared" si="96"/>
        <v>4</v>
      </c>
      <c r="Q950" s="16">
        <f t="shared" si="98"/>
        <v>1</v>
      </c>
      <c r="R950">
        <f t="shared" si="99"/>
        <v>1</v>
      </c>
    </row>
    <row r="951" spans="1:18" x14ac:dyDescent="0.4">
      <c r="A951" s="44" t="str">
        <f t="shared" si="94"/>
        <v>07-0167-8259-7010-2000-0000-0018f2680x7710</v>
      </c>
      <c r="B951" t="s">
        <v>3992</v>
      </c>
      <c r="C951" t="s">
        <v>3993</v>
      </c>
      <c r="E951" t="s">
        <v>1947</v>
      </c>
      <c r="F951" t="s">
        <v>830</v>
      </c>
      <c r="G951" s="13">
        <v>43566</v>
      </c>
      <c r="H951">
        <v>59.4</v>
      </c>
      <c r="I951" t="s">
        <v>145</v>
      </c>
      <c r="J951" t="s">
        <v>978</v>
      </c>
      <c r="K951" t="s">
        <v>2285</v>
      </c>
      <c r="L951" s="60" t="s">
        <v>151</v>
      </c>
      <c r="M951" s="1" t="str">
        <f t="shared" si="95"/>
        <v>広島市</v>
      </c>
      <c r="N951" s="1" t="str">
        <f t="shared" si="97"/>
        <v>低</v>
      </c>
      <c r="O951" s="45">
        <v>43566</v>
      </c>
      <c r="P951" s="16">
        <f t="shared" si="96"/>
        <v>4</v>
      </c>
      <c r="Q951" s="16">
        <f t="shared" si="98"/>
        <v>1</v>
      </c>
      <c r="R951">
        <f t="shared" si="99"/>
        <v>1</v>
      </c>
    </row>
    <row r="952" spans="1:18" x14ac:dyDescent="0.4">
      <c r="A952" s="44" t="str">
        <f t="shared" si="94"/>
        <v>07-0178-8772-4410-2000-0000-0013h7780q8414</v>
      </c>
      <c r="B952" t="s">
        <v>3994</v>
      </c>
      <c r="C952" t="s">
        <v>3995</v>
      </c>
      <c r="D952" s="83" t="s">
        <v>4466</v>
      </c>
      <c r="E952" t="s">
        <v>1948</v>
      </c>
      <c r="F952" t="s">
        <v>831</v>
      </c>
      <c r="G952" s="13">
        <v>43551</v>
      </c>
      <c r="H952">
        <v>26.4</v>
      </c>
      <c r="I952" t="s">
        <v>145</v>
      </c>
      <c r="J952" t="s">
        <v>997</v>
      </c>
      <c r="K952" t="s">
        <v>3818</v>
      </c>
      <c r="L952" s="60" t="s">
        <v>151</v>
      </c>
      <c r="M952" s="1" t="str">
        <f t="shared" si="95"/>
        <v>山口市</v>
      </c>
      <c r="N952" s="1" t="str">
        <f t="shared" si="97"/>
        <v>低</v>
      </c>
      <c r="O952" s="45">
        <v>43551</v>
      </c>
      <c r="P952" s="16">
        <f t="shared" si="96"/>
        <v>4</v>
      </c>
      <c r="Q952" s="16">
        <f t="shared" si="98"/>
        <v>1</v>
      </c>
      <c r="R952">
        <f t="shared" si="99"/>
        <v>1</v>
      </c>
    </row>
    <row r="953" spans="1:18" x14ac:dyDescent="0.4">
      <c r="A953" s="44" t="str">
        <f t="shared" si="94"/>
        <v>07-0158-9346-0010-2000-0000-0017e3590u8010</v>
      </c>
      <c r="B953" t="s">
        <v>3996</v>
      </c>
      <c r="C953" t="s">
        <v>3997</v>
      </c>
      <c r="E953" t="s">
        <v>1949</v>
      </c>
      <c r="F953" t="s">
        <v>832</v>
      </c>
      <c r="G953" s="13">
        <v>43733</v>
      </c>
      <c r="H953">
        <v>79.2</v>
      </c>
      <c r="I953" t="s">
        <v>145</v>
      </c>
      <c r="J953" t="s">
        <v>978</v>
      </c>
      <c r="K953" t="s">
        <v>3818</v>
      </c>
      <c r="L953" s="60" t="s">
        <v>151</v>
      </c>
      <c r="M953" s="1" t="str">
        <f t="shared" si="95"/>
        <v>広島市</v>
      </c>
      <c r="N953" s="1" t="str">
        <f t="shared" si="97"/>
        <v>低</v>
      </c>
      <c r="O953" s="45">
        <v>43733</v>
      </c>
      <c r="P953" s="16">
        <f t="shared" si="96"/>
        <v>3</v>
      </c>
      <c r="Q953" s="16">
        <f t="shared" si="98"/>
        <v>1</v>
      </c>
      <c r="R953">
        <f t="shared" si="99"/>
        <v>1</v>
      </c>
    </row>
    <row r="954" spans="1:18" x14ac:dyDescent="0.4">
      <c r="A954" s="44" t="str">
        <f t="shared" si="94"/>
        <v>07-0111-1101-6010-2000-0000-0013a1110p1610</v>
      </c>
      <c r="B954" t="s">
        <v>3998</v>
      </c>
      <c r="C954" t="s">
        <v>3999</v>
      </c>
      <c r="E954" t="s">
        <v>1950</v>
      </c>
      <c r="F954" t="s">
        <v>833</v>
      </c>
      <c r="G954" s="13">
        <v>43658</v>
      </c>
      <c r="H954">
        <v>36.299999999999997</v>
      </c>
      <c r="I954" t="s">
        <v>145</v>
      </c>
      <c r="J954" t="s">
        <v>994</v>
      </c>
      <c r="K954" t="s">
        <v>3818</v>
      </c>
      <c r="L954" s="60" t="s">
        <v>151</v>
      </c>
      <c r="M954" s="1" t="str">
        <f t="shared" si="95"/>
        <v>鳥取市</v>
      </c>
      <c r="N954" s="1" t="str">
        <f t="shared" si="97"/>
        <v>低</v>
      </c>
      <c r="O954" s="45">
        <v>43658</v>
      </c>
      <c r="P954" s="16">
        <f t="shared" si="96"/>
        <v>4</v>
      </c>
      <c r="Q954" s="16">
        <f t="shared" si="98"/>
        <v>1</v>
      </c>
      <c r="R954">
        <f t="shared" si="99"/>
        <v>1</v>
      </c>
    </row>
    <row r="955" spans="1:18" x14ac:dyDescent="0.4">
      <c r="A955" s="44" t="str">
        <f t="shared" si="94"/>
        <v>07-0146-0856-0810-2000-0000-0015f8400u6018</v>
      </c>
      <c r="B955" t="s">
        <v>4000</v>
      </c>
      <c r="C955" t="s">
        <v>4001</v>
      </c>
      <c r="E955" t="s">
        <v>1951</v>
      </c>
      <c r="F955" t="s">
        <v>834</v>
      </c>
      <c r="G955" s="13">
        <v>43749</v>
      </c>
      <c r="H955">
        <v>79.2</v>
      </c>
      <c r="I955" t="s">
        <v>145</v>
      </c>
      <c r="J955" t="s">
        <v>993</v>
      </c>
      <c r="K955" t="s">
        <v>3818</v>
      </c>
      <c r="L955" s="60" t="s">
        <v>151</v>
      </c>
      <c r="M955" s="1" t="str">
        <f t="shared" si="95"/>
        <v>岡山市</v>
      </c>
      <c r="N955" s="1" t="str">
        <f t="shared" si="97"/>
        <v>低</v>
      </c>
      <c r="O955" s="45">
        <v>43749</v>
      </c>
      <c r="P955" s="16">
        <f t="shared" si="96"/>
        <v>3</v>
      </c>
      <c r="Q955" s="16">
        <f t="shared" si="98"/>
        <v>1</v>
      </c>
      <c r="R955">
        <f t="shared" si="99"/>
        <v>1</v>
      </c>
    </row>
    <row r="956" spans="1:18" x14ac:dyDescent="0.4">
      <c r="A956" s="44" t="str">
        <f t="shared" si="94"/>
        <v>07-0146-0856-0510-2000-0000-0016f8400u6015</v>
      </c>
      <c r="B956" t="s">
        <v>4002</v>
      </c>
      <c r="C956" t="s">
        <v>4003</v>
      </c>
      <c r="E956" t="s">
        <v>1952</v>
      </c>
      <c r="F956" t="s">
        <v>835</v>
      </c>
      <c r="G956" s="13">
        <v>43676</v>
      </c>
      <c r="H956">
        <v>79.2</v>
      </c>
      <c r="I956" t="s">
        <v>145</v>
      </c>
      <c r="J956" t="s">
        <v>980</v>
      </c>
      <c r="K956" t="s">
        <v>3818</v>
      </c>
      <c r="L956" s="60" t="s">
        <v>151</v>
      </c>
      <c r="M956" s="1" t="str">
        <f t="shared" si="95"/>
        <v>岡山市</v>
      </c>
      <c r="N956" s="1" t="str">
        <f t="shared" si="97"/>
        <v>低</v>
      </c>
      <c r="O956" s="45">
        <v>43676</v>
      </c>
      <c r="P956" s="16">
        <f t="shared" si="96"/>
        <v>4</v>
      </c>
      <c r="Q956" s="16">
        <f t="shared" si="98"/>
        <v>1</v>
      </c>
      <c r="R956">
        <f t="shared" si="99"/>
        <v>1</v>
      </c>
    </row>
    <row r="957" spans="1:18" x14ac:dyDescent="0.4">
      <c r="A957" s="44" t="str">
        <f t="shared" si="94"/>
        <v>07-0156-2285-3210-2000-0000-0017k2520t6312</v>
      </c>
      <c r="B957" s="71" t="s">
        <v>4004</v>
      </c>
      <c r="C957" t="s">
        <v>4005</v>
      </c>
      <c r="E957" t="s">
        <v>1953</v>
      </c>
      <c r="F957" t="s">
        <v>836</v>
      </c>
      <c r="G957" s="13">
        <v>43577</v>
      </c>
      <c r="H957">
        <v>79.2</v>
      </c>
      <c r="I957" t="s">
        <v>145</v>
      </c>
      <c r="J957" t="s">
        <v>978</v>
      </c>
      <c r="K957" t="s">
        <v>3818</v>
      </c>
      <c r="L957" s="60" t="s">
        <v>151</v>
      </c>
      <c r="M957" s="1" t="str">
        <f t="shared" si="95"/>
        <v>広島市</v>
      </c>
      <c r="N957" s="1" t="str">
        <f t="shared" si="97"/>
        <v>低</v>
      </c>
      <c r="O957" s="45">
        <v>43577</v>
      </c>
      <c r="P957" s="16">
        <f t="shared" si="96"/>
        <v>4</v>
      </c>
      <c r="Q957" s="16">
        <f t="shared" si="98"/>
        <v>1</v>
      </c>
      <c r="R957">
        <f t="shared" si="99"/>
        <v>1</v>
      </c>
    </row>
    <row r="958" spans="1:18" x14ac:dyDescent="0.4">
      <c r="A958" s="44" t="str">
        <f t="shared" si="94"/>
        <v>07-0146-0790-6010-2000-0000-0016m7400n6610</v>
      </c>
      <c r="B958" t="s">
        <v>4006</v>
      </c>
      <c r="C958" t="s">
        <v>4007</v>
      </c>
      <c r="D958" s="83" t="s">
        <v>4466</v>
      </c>
      <c r="E958" t="s">
        <v>1954</v>
      </c>
      <c r="F958" t="s">
        <v>837</v>
      </c>
      <c r="G958" s="13">
        <v>43656</v>
      </c>
      <c r="H958">
        <v>87.48</v>
      </c>
      <c r="I958" t="s">
        <v>145</v>
      </c>
      <c r="J958" t="s">
        <v>980</v>
      </c>
      <c r="K958" t="s">
        <v>2285</v>
      </c>
      <c r="L958" s="60" t="s">
        <v>150</v>
      </c>
      <c r="M958" s="1" t="str">
        <f t="shared" si="95"/>
        <v>岡山市</v>
      </c>
      <c r="N958" s="1" t="str">
        <f t="shared" si="97"/>
        <v>低</v>
      </c>
      <c r="O958" s="45">
        <v>43656</v>
      </c>
      <c r="P958" s="16">
        <f t="shared" si="96"/>
        <v>4</v>
      </c>
      <c r="Q958" s="16">
        <f t="shared" si="98"/>
        <v>1</v>
      </c>
      <c r="R958">
        <f t="shared" si="99"/>
        <v>1</v>
      </c>
    </row>
    <row r="959" spans="1:18" x14ac:dyDescent="0.4">
      <c r="A959" s="44" t="str">
        <f t="shared" si="94"/>
        <v>07-0167-8265-1410-2000-0000-0015g2680t7114</v>
      </c>
      <c r="B959" t="s">
        <v>4008</v>
      </c>
      <c r="C959" t="s">
        <v>4009</v>
      </c>
      <c r="D959" s="83" t="s">
        <v>4466</v>
      </c>
      <c r="E959" t="s">
        <v>1955</v>
      </c>
      <c r="F959" t="s">
        <v>385</v>
      </c>
      <c r="G959" s="13">
        <v>43718</v>
      </c>
      <c r="H959">
        <v>89.1</v>
      </c>
      <c r="I959" t="s">
        <v>145</v>
      </c>
      <c r="J959" t="s">
        <v>978</v>
      </c>
      <c r="K959" t="s">
        <v>3818</v>
      </c>
      <c r="L959" s="60" t="s">
        <v>151</v>
      </c>
      <c r="M959" s="1" t="str">
        <f t="shared" si="95"/>
        <v>広島市</v>
      </c>
      <c r="N959" s="1" t="str">
        <f t="shared" si="97"/>
        <v>低</v>
      </c>
      <c r="O959" s="45">
        <v>43718</v>
      </c>
      <c r="P959" s="16">
        <f t="shared" si="96"/>
        <v>3</v>
      </c>
      <c r="Q959" s="16">
        <f t="shared" si="98"/>
        <v>1</v>
      </c>
      <c r="R959">
        <f t="shared" si="99"/>
        <v>1</v>
      </c>
    </row>
    <row r="960" spans="1:18" x14ac:dyDescent="0.4">
      <c r="A960" s="44" t="str">
        <f t="shared" si="94"/>
        <v>07-0167-8265-1310-2000-0000-0012g2680t7113</v>
      </c>
      <c r="B960" t="s">
        <v>4010</v>
      </c>
      <c r="C960" t="s">
        <v>4011</v>
      </c>
      <c r="D960" s="83" t="s">
        <v>4466</v>
      </c>
      <c r="E960" t="s">
        <v>1956</v>
      </c>
      <c r="F960" t="s">
        <v>244</v>
      </c>
      <c r="G960" s="13">
        <v>43718</v>
      </c>
      <c r="H960">
        <v>89.1</v>
      </c>
      <c r="I960" t="s">
        <v>145</v>
      </c>
      <c r="J960" t="s">
        <v>978</v>
      </c>
      <c r="K960" t="s">
        <v>3818</v>
      </c>
      <c r="L960" s="60" t="s">
        <v>151</v>
      </c>
      <c r="M960" s="1" t="str">
        <f t="shared" si="95"/>
        <v>広島市</v>
      </c>
      <c r="N960" s="1" t="str">
        <f t="shared" si="97"/>
        <v>低</v>
      </c>
      <c r="O960" s="45">
        <v>43718</v>
      </c>
      <c r="P960" s="16">
        <f t="shared" si="96"/>
        <v>3</v>
      </c>
      <c r="Q960" s="16">
        <f t="shared" si="98"/>
        <v>1</v>
      </c>
      <c r="R960">
        <f t="shared" si="99"/>
        <v>1</v>
      </c>
    </row>
    <row r="961" spans="1:18" x14ac:dyDescent="0.4">
      <c r="A961" s="44" t="str">
        <f t="shared" si="94"/>
        <v>07-0171-1498-8210-2000-0000-0016m4710w1812</v>
      </c>
      <c r="B961" t="s">
        <v>4012</v>
      </c>
      <c r="C961" t="s">
        <v>4013</v>
      </c>
      <c r="E961" t="s">
        <v>1957</v>
      </c>
      <c r="F961" t="s">
        <v>797</v>
      </c>
      <c r="G961" s="13">
        <v>43642</v>
      </c>
      <c r="H961">
        <v>79.2</v>
      </c>
      <c r="I961" t="s">
        <v>145</v>
      </c>
      <c r="J961" t="s">
        <v>982</v>
      </c>
      <c r="K961" t="s">
        <v>3818</v>
      </c>
      <c r="L961" s="60" t="s">
        <v>151</v>
      </c>
      <c r="M961" s="1" t="str">
        <f t="shared" si="95"/>
        <v>山口市</v>
      </c>
      <c r="N961" s="1" t="str">
        <f t="shared" si="97"/>
        <v>低</v>
      </c>
      <c r="O961" s="45">
        <v>43642</v>
      </c>
      <c r="P961" s="16">
        <f t="shared" si="96"/>
        <v>4</v>
      </c>
      <c r="Q961" s="16">
        <f t="shared" si="98"/>
        <v>1</v>
      </c>
      <c r="R961">
        <f t="shared" si="99"/>
        <v>1</v>
      </c>
    </row>
    <row r="962" spans="1:18" x14ac:dyDescent="0.4">
      <c r="A962" s="44" t="str">
        <f t="shared" si="94"/>
        <v>07-0167-8207-7710-2000-0000-0016a2680v7717</v>
      </c>
      <c r="B962" t="s">
        <v>4014</v>
      </c>
      <c r="C962" t="s">
        <v>4015</v>
      </c>
      <c r="D962" s="83" t="s">
        <v>4466</v>
      </c>
      <c r="E962" t="s">
        <v>1958</v>
      </c>
      <c r="F962" t="s">
        <v>838</v>
      </c>
      <c r="G962" s="13">
        <v>43871</v>
      </c>
      <c r="H962">
        <v>61.6</v>
      </c>
      <c r="I962" t="s">
        <v>145</v>
      </c>
      <c r="J962" t="s">
        <v>978</v>
      </c>
      <c r="K962" t="s">
        <v>2285</v>
      </c>
      <c r="L962" s="60" t="s">
        <v>151</v>
      </c>
      <c r="M962" s="1" t="str">
        <f t="shared" si="95"/>
        <v>広島市</v>
      </c>
      <c r="N962" s="1" t="str">
        <f t="shared" si="97"/>
        <v>低</v>
      </c>
      <c r="O962" s="45">
        <v>43871</v>
      </c>
      <c r="P962" s="16">
        <f t="shared" si="96"/>
        <v>3</v>
      </c>
      <c r="Q962" s="16">
        <f t="shared" si="98"/>
        <v>1</v>
      </c>
      <c r="R962">
        <f t="shared" si="99"/>
        <v>1</v>
      </c>
    </row>
    <row r="963" spans="1:18" x14ac:dyDescent="0.4">
      <c r="A963" s="44" t="str">
        <f t="shared" si="94"/>
        <v>07-0167-8265-1810-2000-0000-0017g2680t7118</v>
      </c>
      <c r="B963" t="s">
        <v>4016</v>
      </c>
      <c r="C963" t="s">
        <v>4017</v>
      </c>
      <c r="D963" s="83" t="s">
        <v>4466</v>
      </c>
      <c r="E963" t="s">
        <v>1959</v>
      </c>
      <c r="F963" t="s">
        <v>244</v>
      </c>
      <c r="G963" s="13">
        <v>43732</v>
      </c>
      <c r="H963">
        <v>89.1</v>
      </c>
      <c r="I963" t="s">
        <v>145</v>
      </c>
      <c r="J963" t="s">
        <v>978</v>
      </c>
      <c r="K963" t="s">
        <v>3818</v>
      </c>
      <c r="L963" s="60" t="s">
        <v>151</v>
      </c>
      <c r="M963" s="1" t="str">
        <f t="shared" si="95"/>
        <v>広島市</v>
      </c>
      <c r="N963" s="1" t="str">
        <f t="shared" si="97"/>
        <v>低</v>
      </c>
      <c r="O963" s="45">
        <v>43732</v>
      </c>
      <c r="P963" s="16">
        <f t="shared" si="96"/>
        <v>3</v>
      </c>
      <c r="Q963" s="16">
        <f t="shared" si="98"/>
        <v>1</v>
      </c>
      <c r="R963">
        <f t="shared" si="99"/>
        <v>1</v>
      </c>
    </row>
    <row r="964" spans="1:18" x14ac:dyDescent="0.4">
      <c r="A964" s="44" t="str">
        <f t="shared" ref="A964:A1027" si="100">+B964&amp;C964</f>
        <v>07-0167-8265-1610-2000-0000-0011g2680t7116</v>
      </c>
      <c r="B964" t="s">
        <v>4018</v>
      </c>
      <c r="C964" t="s">
        <v>4019</v>
      </c>
      <c r="E964" t="s">
        <v>1960</v>
      </c>
      <c r="F964" t="s">
        <v>525</v>
      </c>
      <c r="G964" s="13">
        <v>43732</v>
      </c>
      <c r="H964">
        <v>89.1</v>
      </c>
      <c r="I964" t="s">
        <v>145</v>
      </c>
      <c r="J964" t="s">
        <v>978</v>
      </c>
      <c r="K964" t="s">
        <v>3818</v>
      </c>
      <c r="L964" s="60" t="s">
        <v>151</v>
      </c>
      <c r="M964" s="1" t="str">
        <f t="shared" ref="M964:M1027" si="101">+VLOOKUP(J964,$T$2:$U$11,2,0)</f>
        <v>広島市</v>
      </c>
      <c r="N964" s="1" t="str">
        <f t="shared" si="97"/>
        <v>低</v>
      </c>
      <c r="O964" s="45">
        <v>43732</v>
      </c>
      <c r="P964" s="16">
        <f t="shared" ref="P964:P1027" si="102">DATEDIF(O964,$B$1,"Y")</f>
        <v>3</v>
      </c>
      <c r="Q964" s="16">
        <f t="shared" si="98"/>
        <v>1</v>
      </c>
      <c r="R964">
        <f t="shared" si="99"/>
        <v>1</v>
      </c>
    </row>
    <row r="965" spans="1:18" x14ac:dyDescent="0.4">
      <c r="A965" s="44" t="str">
        <f t="shared" si="100"/>
        <v>07-0171-1499-9310-2000-0000-0019m4710x1913</v>
      </c>
      <c r="B965" t="s">
        <v>4020</v>
      </c>
      <c r="C965" t="s">
        <v>4021</v>
      </c>
      <c r="E965" t="s">
        <v>1961</v>
      </c>
      <c r="F965" t="s">
        <v>839</v>
      </c>
      <c r="G965" s="13">
        <v>43651</v>
      </c>
      <c r="H965">
        <v>23.1</v>
      </c>
      <c r="I965" t="s">
        <v>145</v>
      </c>
      <c r="J965" t="s">
        <v>982</v>
      </c>
      <c r="K965" t="s">
        <v>3818</v>
      </c>
      <c r="L965" s="60" t="s">
        <v>151</v>
      </c>
      <c r="M965" s="1" t="str">
        <f t="shared" si="101"/>
        <v>山口市</v>
      </c>
      <c r="N965" s="1" t="str">
        <f t="shared" si="97"/>
        <v>低</v>
      </c>
      <c r="O965" s="45">
        <v>43651</v>
      </c>
      <c r="P965" s="16">
        <f t="shared" si="102"/>
        <v>4</v>
      </c>
      <c r="Q965" s="16">
        <f t="shared" si="98"/>
        <v>1</v>
      </c>
      <c r="R965">
        <f t="shared" si="99"/>
        <v>1</v>
      </c>
    </row>
    <row r="966" spans="1:18" x14ac:dyDescent="0.4">
      <c r="A966" s="44" t="str">
        <f t="shared" si="100"/>
        <v>07-0167-8267-2610-2000-0000-0010g2680v7216</v>
      </c>
      <c r="B966" t="s">
        <v>4022</v>
      </c>
      <c r="C966" t="s">
        <v>4023</v>
      </c>
      <c r="E966" t="s">
        <v>1962</v>
      </c>
      <c r="F966" t="s">
        <v>840</v>
      </c>
      <c r="G966" s="13">
        <v>43571</v>
      </c>
      <c r="H966">
        <v>13.2</v>
      </c>
      <c r="I966" t="s">
        <v>145</v>
      </c>
      <c r="J966" t="s">
        <v>978</v>
      </c>
      <c r="K966" t="s">
        <v>3818</v>
      </c>
      <c r="L966" s="60" t="s">
        <v>151</v>
      </c>
      <c r="M966" s="1" t="str">
        <f t="shared" si="101"/>
        <v>広島市</v>
      </c>
      <c r="N966" s="1" t="str">
        <f t="shared" si="97"/>
        <v>低</v>
      </c>
      <c r="O966" s="45">
        <v>43571</v>
      </c>
      <c r="P966" s="16">
        <f t="shared" si="102"/>
        <v>4</v>
      </c>
      <c r="Q966" s="16">
        <f t="shared" si="98"/>
        <v>1</v>
      </c>
      <c r="R966">
        <f t="shared" si="99"/>
        <v>1</v>
      </c>
    </row>
    <row r="967" spans="1:18" x14ac:dyDescent="0.4">
      <c r="A967" s="44" t="str">
        <f t="shared" si="100"/>
        <v>07-0167-8265-2410-2000-0000-0016g2680t7214</v>
      </c>
      <c r="B967" t="s">
        <v>4024</v>
      </c>
      <c r="C967" t="s">
        <v>4025</v>
      </c>
      <c r="D967" s="83" t="s">
        <v>4466</v>
      </c>
      <c r="E967" t="s">
        <v>1963</v>
      </c>
      <c r="F967" t="s">
        <v>841</v>
      </c>
      <c r="G967" s="13">
        <v>43623</v>
      </c>
      <c r="H967">
        <v>89.1</v>
      </c>
      <c r="I967" t="s">
        <v>145</v>
      </c>
      <c r="J967" t="s">
        <v>978</v>
      </c>
      <c r="K967" t="s">
        <v>3818</v>
      </c>
      <c r="L967" s="60" t="s">
        <v>151</v>
      </c>
      <c r="M967" s="1" t="str">
        <f t="shared" si="101"/>
        <v>広島市</v>
      </c>
      <c r="N967" s="1" t="str">
        <f t="shared" si="97"/>
        <v>低</v>
      </c>
      <c r="O967" s="45">
        <v>43623</v>
      </c>
      <c r="P967" s="16">
        <f t="shared" si="102"/>
        <v>4</v>
      </c>
      <c r="Q967" s="16">
        <f t="shared" si="98"/>
        <v>1</v>
      </c>
      <c r="R967">
        <f t="shared" si="99"/>
        <v>1</v>
      </c>
    </row>
    <row r="968" spans="1:18" x14ac:dyDescent="0.4">
      <c r="A968" s="44" t="str">
        <f t="shared" si="100"/>
        <v>07-0167-8250-3610-2000-0000-0011f2680n7316</v>
      </c>
      <c r="B968" t="s">
        <v>4026</v>
      </c>
      <c r="C968" t="s">
        <v>4027</v>
      </c>
      <c r="E968" t="s">
        <v>1964</v>
      </c>
      <c r="F968" t="s">
        <v>842</v>
      </c>
      <c r="G968" s="13">
        <v>43720</v>
      </c>
      <c r="H968">
        <v>37.4</v>
      </c>
      <c r="I968" t="s">
        <v>145</v>
      </c>
      <c r="J968" t="s">
        <v>978</v>
      </c>
      <c r="K968" t="s">
        <v>3818</v>
      </c>
      <c r="L968" s="60" t="s">
        <v>151</v>
      </c>
      <c r="M968" s="1" t="str">
        <f t="shared" si="101"/>
        <v>広島市</v>
      </c>
      <c r="N968" s="1" t="str">
        <f t="shared" si="97"/>
        <v>低</v>
      </c>
      <c r="O968" s="45">
        <v>43720</v>
      </c>
      <c r="P968" s="16">
        <f t="shared" si="102"/>
        <v>3</v>
      </c>
      <c r="Q968" s="16">
        <f t="shared" si="98"/>
        <v>1</v>
      </c>
      <c r="R968">
        <f t="shared" si="99"/>
        <v>1</v>
      </c>
    </row>
    <row r="969" spans="1:18" x14ac:dyDescent="0.4">
      <c r="A969" s="44" t="str">
        <f t="shared" si="100"/>
        <v>07-0167-8250-5210-2000-0000-0011f2680n7512</v>
      </c>
      <c r="B969" t="s">
        <v>4028</v>
      </c>
      <c r="C969" t="s">
        <v>4029</v>
      </c>
      <c r="E969" t="s">
        <v>1965</v>
      </c>
      <c r="F969" t="s">
        <v>842</v>
      </c>
      <c r="G969" s="13">
        <v>43720</v>
      </c>
      <c r="H969">
        <v>70.400000000000006</v>
      </c>
      <c r="I969" t="s">
        <v>145</v>
      </c>
      <c r="J969" t="s">
        <v>978</v>
      </c>
      <c r="K969" t="s">
        <v>3818</v>
      </c>
      <c r="L969" s="60" t="s">
        <v>151</v>
      </c>
      <c r="M969" s="1" t="str">
        <f t="shared" si="101"/>
        <v>広島市</v>
      </c>
      <c r="N969" s="1" t="str">
        <f t="shared" si="97"/>
        <v>低</v>
      </c>
      <c r="O969" s="45">
        <v>43720</v>
      </c>
      <c r="P969" s="16">
        <f t="shared" si="102"/>
        <v>3</v>
      </c>
      <c r="Q969" s="16">
        <f t="shared" si="98"/>
        <v>1</v>
      </c>
      <c r="R969">
        <f t="shared" si="99"/>
        <v>1</v>
      </c>
    </row>
    <row r="970" spans="1:18" x14ac:dyDescent="0.4">
      <c r="A970" s="44" t="str">
        <f t="shared" si="100"/>
        <v>07-0171-1459-7710-2000-0000-0011f4710x1717</v>
      </c>
      <c r="B970" t="s">
        <v>4030</v>
      </c>
      <c r="C970" t="s">
        <v>4031</v>
      </c>
      <c r="D970" s="83" t="s">
        <v>4466</v>
      </c>
      <c r="E970" t="s">
        <v>1966</v>
      </c>
      <c r="F970" t="s">
        <v>838</v>
      </c>
      <c r="G970" s="13">
        <v>43726</v>
      </c>
      <c r="H970">
        <v>35.200000000000003</v>
      </c>
      <c r="I970" t="s">
        <v>145</v>
      </c>
      <c r="J970" t="s">
        <v>982</v>
      </c>
      <c r="K970" t="s">
        <v>2285</v>
      </c>
      <c r="L970" s="60" t="s">
        <v>151</v>
      </c>
      <c r="M970" s="1" t="str">
        <f t="shared" si="101"/>
        <v>山口市</v>
      </c>
      <c r="N970" s="1" t="str">
        <f t="shared" si="97"/>
        <v>低</v>
      </c>
      <c r="O970" s="45">
        <v>43726</v>
      </c>
      <c r="P970" s="16">
        <f t="shared" si="102"/>
        <v>3</v>
      </c>
      <c r="Q970" s="16">
        <f t="shared" si="98"/>
        <v>1</v>
      </c>
      <c r="R970">
        <f t="shared" si="99"/>
        <v>1</v>
      </c>
    </row>
    <row r="971" spans="1:18" x14ac:dyDescent="0.4">
      <c r="A971" s="44" t="str">
        <f t="shared" si="100"/>
        <v>07-0158-9347-2610-2000-0000-0016e3590v8216</v>
      </c>
      <c r="B971" t="s">
        <v>4032</v>
      </c>
      <c r="C971" t="s">
        <v>4033</v>
      </c>
      <c r="D971" s="83" t="s">
        <v>4466</v>
      </c>
      <c r="E971" t="s">
        <v>1967</v>
      </c>
      <c r="F971" t="s">
        <v>155</v>
      </c>
      <c r="G971" s="13">
        <v>43718</v>
      </c>
      <c r="H971">
        <v>68.2</v>
      </c>
      <c r="I971" t="s">
        <v>145</v>
      </c>
      <c r="J971" t="s">
        <v>978</v>
      </c>
      <c r="K971" t="s">
        <v>3818</v>
      </c>
      <c r="L971" s="60" t="s">
        <v>151</v>
      </c>
      <c r="M971" s="1" t="str">
        <f t="shared" si="101"/>
        <v>広島市</v>
      </c>
      <c r="N971" s="1" t="str">
        <f t="shared" si="97"/>
        <v>低</v>
      </c>
      <c r="O971" s="45">
        <v>43718</v>
      </c>
      <c r="P971" s="16">
        <f t="shared" si="102"/>
        <v>3</v>
      </c>
      <c r="Q971" s="16">
        <f t="shared" si="98"/>
        <v>1</v>
      </c>
      <c r="R971">
        <f t="shared" si="99"/>
        <v>1</v>
      </c>
    </row>
    <row r="972" spans="1:18" x14ac:dyDescent="0.4">
      <c r="A972" s="44" t="str">
        <f t="shared" si="100"/>
        <v/>
      </c>
      <c r="B972" s="76"/>
      <c r="C972" s="76"/>
      <c r="E972" t="s">
        <v>1968</v>
      </c>
      <c r="F972" t="s">
        <v>843</v>
      </c>
      <c r="G972" s="13">
        <v>43711</v>
      </c>
      <c r="H972">
        <v>70.8</v>
      </c>
      <c r="I972" t="s">
        <v>145</v>
      </c>
      <c r="J972" t="s">
        <v>996</v>
      </c>
      <c r="K972" s="76"/>
      <c r="L972" s="60" t="s">
        <v>151</v>
      </c>
      <c r="M972" s="1" t="str">
        <f t="shared" si="101"/>
        <v>徳島市</v>
      </c>
      <c r="N972" s="1" t="str">
        <f t="shared" si="97"/>
        <v>低</v>
      </c>
      <c r="O972" s="45">
        <v>43711</v>
      </c>
      <c r="P972" s="16">
        <f t="shared" si="102"/>
        <v>3</v>
      </c>
      <c r="Q972" s="16">
        <f t="shared" si="98"/>
        <v>0</v>
      </c>
      <c r="R972">
        <f t="shared" si="99"/>
        <v>0</v>
      </c>
    </row>
    <row r="973" spans="1:18" x14ac:dyDescent="0.4">
      <c r="A973" s="44" t="str">
        <f t="shared" si="100"/>
        <v/>
      </c>
      <c r="B973" s="76"/>
      <c r="C973" s="76"/>
      <c r="E973" t="s">
        <v>1969</v>
      </c>
      <c r="F973" t="s">
        <v>843</v>
      </c>
      <c r="G973" s="13">
        <v>43711</v>
      </c>
      <c r="H973">
        <v>50.4</v>
      </c>
      <c r="I973" t="s">
        <v>145</v>
      </c>
      <c r="J973" t="s">
        <v>996</v>
      </c>
      <c r="K973" s="76"/>
      <c r="L973" s="60" t="s">
        <v>151</v>
      </c>
      <c r="M973" s="1" t="str">
        <f t="shared" si="101"/>
        <v>徳島市</v>
      </c>
      <c r="N973" s="1" t="str">
        <f t="shared" si="97"/>
        <v>低</v>
      </c>
      <c r="O973" s="45">
        <v>43711</v>
      </c>
      <c r="P973" s="16">
        <f t="shared" si="102"/>
        <v>3</v>
      </c>
      <c r="Q973" s="16">
        <f t="shared" si="98"/>
        <v>0</v>
      </c>
      <c r="R973">
        <f t="shared" si="99"/>
        <v>0</v>
      </c>
    </row>
    <row r="974" spans="1:18" x14ac:dyDescent="0.4">
      <c r="A974" s="44" t="str">
        <f t="shared" si="100"/>
        <v>07-0134-1633-4310-2000-0000-0015d6310r4413</v>
      </c>
      <c r="B974" s="71" t="s">
        <v>4034</v>
      </c>
      <c r="C974" t="s">
        <v>4035</v>
      </c>
      <c r="E974" t="s">
        <v>1970</v>
      </c>
      <c r="F974" t="s">
        <v>844</v>
      </c>
      <c r="G974" s="13">
        <v>43553</v>
      </c>
      <c r="H974">
        <v>18.149999999999999</v>
      </c>
      <c r="I974" t="s">
        <v>145</v>
      </c>
      <c r="J974" t="s">
        <v>980</v>
      </c>
      <c r="K974" t="s">
        <v>3818</v>
      </c>
      <c r="L974" s="60" t="s">
        <v>151</v>
      </c>
      <c r="M974" s="1" t="str">
        <f t="shared" si="101"/>
        <v>岡山市</v>
      </c>
      <c r="N974" s="1" t="str">
        <f t="shared" si="97"/>
        <v>低</v>
      </c>
      <c r="O974" s="45">
        <v>43553</v>
      </c>
      <c r="P974" s="16">
        <f t="shared" si="102"/>
        <v>4</v>
      </c>
      <c r="Q974" s="16">
        <f t="shared" si="98"/>
        <v>1</v>
      </c>
      <c r="R974">
        <f t="shared" si="99"/>
        <v>1</v>
      </c>
    </row>
    <row r="975" spans="1:18" x14ac:dyDescent="0.4">
      <c r="A975" s="44" t="str">
        <f t="shared" si="100"/>
        <v>07-0130-5119-4310-2000-0000-0018b1350x0413</v>
      </c>
      <c r="B975" s="71" t="s">
        <v>4036</v>
      </c>
      <c r="C975" t="s">
        <v>4037</v>
      </c>
      <c r="D975" s="83" t="s">
        <v>4466</v>
      </c>
      <c r="E975" t="s">
        <v>1971</v>
      </c>
      <c r="F975" t="s">
        <v>718</v>
      </c>
      <c r="G975" s="13">
        <v>43552</v>
      </c>
      <c r="H975">
        <v>38.5</v>
      </c>
      <c r="I975" t="s">
        <v>145</v>
      </c>
      <c r="J975" t="s">
        <v>980</v>
      </c>
      <c r="K975" t="s">
        <v>3818</v>
      </c>
      <c r="L975" s="60" t="s">
        <v>151</v>
      </c>
      <c r="M975" s="1" t="str">
        <f t="shared" si="101"/>
        <v>岡山市</v>
      </c>
      <c r="N975" s="1" t="str">
        <f t="shared" si="97"/>
        <v>低</v>
      </c>
      <c r="O975" s="45">
        <v>43552</v>
      </c>
      <c r="P975" s="16">
        <f t="shared" si="102"/>
        <v>4</v>
      </c>
      <c r="Q975" s="16">
        <f t="shared" si="98"/>
        <v>1</v>
      </c>
      <c r="R975">
        <f t="shared" si="99"/>
        <v>1</v>
      </c>
    </row>
    <row r="976" spans="1:18" x14ac:dyDescent="0.4">
      <c r="A976" s="44" t="str">
        <f t="shared" si="100"/>
        <v>07-0134-1640-1010-2000-0000-0013e6310n4110</v>
      </c>
      <c r="B976" t="s">
        <v>4038</v>
      </c>
      <c r="C976" t="s">
        <v>4039</v>
      </c>
      <c r="D976" s="83" t="s">
        <v>4466</v>
      </c>
      <c r="E976" t="s">
        <v>1972</v>
      </c>
      <c r="F976" t="s">
        <v>718</v>
      </c>
      <c r="G976" s="13">
        <v>43549</v>
      </c>
      <c r="H976">
        <v>24.2</v>
      </c>
      <c r="I976" t="s">
        <v>145</v>
      </c>
      <c r="J976" t="s">
        <v>980</v>
      </c>
      <c r="K976" t="s">
        <v>3818</v>
      </c>
      <c r="L976" s="60" t="s">
        <v>151</v>
      </c>
      <c r="M976" s="1" t="str">
        <f t="shared" si="101"/>
        <v>岡山市</v>
      </c>
      <c r="N976" s="1" t="str">
        <f t="shared" si="97"/>
        <v>低</v>
      </c>
      <c r="O976" s="45">
        <v>43549</v>
      </c>
      <c r="P976" s="16">
        <f t="shared" si="102"/>
        <v>4</v>
      </c>
      <c r="Q976" s="16">
        <f t="shared" si="98"/>
        <v>1</v>
      </c>
      <c r="R976">
        <f t="shared" si="99"/>
        <v>1</v>
      </c>
    </row>
    <row r="977" spans="1:18" x14ac:dyDescent="0.4">
      <c r="A977" s="44" t="str">
        <f t="shared" si="100"/>
        <v/>
      </c>
      <c r="B977" s="76"/>
      <c r="C977" s="76"/>
      <c r="D977" s="83" t="s">
        <v>4466</v>
      </c>
      <c r="E977" t="s">
        <v>1973</v>
      </c>
      <c r="F977" t="s">
        <v>845</v>
      </c>
      <c r="G977" s="13">
        <v>43600</v>
      </c>
      <c r="H977">
        <v>15.4</v>
      </c>
      <c r="I977" t="s">
        <v>145</v>
      </c>
      <c r="J977" t="s">
        <v>980</v>
      </c>
      <c r="K977" s="76"/>
      <c r="L977" s="60" t="s">
        <v>971</v>
      </c>
      <c r="M977" s="1" t="str">
        <f t="shared" si="101"/>
        <v>岡山市</v>
      </c>
      <c r="N977" s="1" t="str">
        <f t="shared" si="97"/>
        <v>低</v>
      </c>
      <c r="O977" s="45">
        <v>43600</v>
      </c>
      <c r="P977" s="16">
        <f t="shared" si="102"/>
        <v>4</v>
      </c>
      <c r="Q977" s="16">
        <f t="shared" si="98"/>
        <v>0</v>
      </c>
      <c r="R977">
        <f t="shared" si="99"/>
        <v>0</v>
      </c>
    </row>
    <row r="978" spans="1:18" x14ac:dyDescent="0.4">
      <c r="A978" s="44" t="str">
        <f t="shared" si="100"/>
        <v>07-0167-8217-0110-2000-0000-0018b2680v7011</v>
      </c>
      <c r="B978" t="s">
        <v>4040</v>
      </c>
      <c r="C978" t="s">
        <v>4041</v>
      </c>
      <c r="E978" t="s">
        <v>1974</v>
      </c>
      <c r="F978" t="s">
        <v>846</v>
      </c>
      <c r="G978" s="13">
        <v>43776</v>
      </c>
      <c r="H978">
        <v>79.2</v>
      </c>
      <c r="I978" t="s">
        <v>145</v>
      </c>
      <c r="J978" t="s">
        <v>992</v>
      </c>
      <c r="K978" t="s">
        <v>2285</v>
      </c>
      <c r="L978" s="60" t="s">
        <v>151</v>
      </c>
      <c r="M978" s="1" t="str">
        <f t="shared" si="101"/>
        <v>広島市</v>
      </c>
      <c r="N978" s="1" t="str">
        <f t="shared" si="97"/>
        <v>低</v>
      </c>
      <c r="O978" s="45">
        <v>43776</v>
      </c>
      <c r="P978" s="16">
        <f t="shared" si="102"/>
        <v>3</v>
      </c>
      <c r="Q978" s="16">
        <f t="shared" si="98"/>
        <v>1</v>
      </c>
      <c r="R978">
        <f t="shared" si="99"/>
        <v>1</v>
      </c>
    </row>
    <row r="979" spans="1:18" x14ac:dyDescent="0.4">
      <c r="A979" s="44" t="str">
        <f t="shared" si="100"/>
        <v>07-0167-8216-9910-2000-0000-0012b2680u7919</v>
      </c>
      <c r="B979" t="s">
        <v>4042</v>
      </c>
      <c r="C979" t="s">
        <v>4043</v>
      </c>
      <c r="E979" t="s">
        <v>1975</v>
      </c>
      <c r="F979" t="s">
        <v>846</v>
      </c>
      <c r="G979" s="13">
        <v>43776</v>
      </c>
      <c r="H979">
        <v>59.4</v>
      </c>
      <c r="I979" t="s">
        <v>145</v>
      </c>
      <c r="J979" t="s">
        <v>978</v>
      </c>
      <c r="K979" t="s">
        <v>2285</v>
      </c>
      <c r="L979" s="60" t="s">
        <v>151</v>
      </c>
      <c r="M979" s="1" t="str">
        <f t="shared" si="101"/>
        <v>広島市</v>
      </c>
      <c r="N979" s="1" t="str">
        <f t="shared" si="97"/>
        <v>低</v>
      </c>
      <c r="O979" s="45">
        <v>43776</v>
      </c>
      <c r="P979" s="16">
        <f t="shared" si="102"/>
        <v>3</v>
      </c>
      <c r="Q979" s="16">
        <f t="shared" si="98"/>
        <v>1</v>
      </c>
      <c r="R979">
        <f t="shared" si="99"/>
        <v>1</v>
      </c>
    </row>
    <row r="980" spans="1:18" x14ac:dyDescent="0.4">
      <c r="A980" s="44" t="str">
        <f t="shared" si="100"/>
        <v>07-0158-9331-2710-2000-0000-0018d3590p8217</v>
      </c>
      <c r="B980" t="s">
        <v>4044</v>
      </c>
      <c r="C980" t="s">
        <v>4045</v>
      </c>
      <c r="D980" s="83" t="s">
        <v>4466</v>
      </c>
      <c r="E980" t="s">
        <v>1976</v>
      </c>
      <c r="F980" t="s">
        <v>841</v>
      </c>
      <c r="G980" s="13">
        <v>43628</v>
      </c>
      <c r="H980">
        <v>74.8</v>
      </c>
      <c r="I980" t="s">
        <v>145</v>
      </c>
      <c r="J980" t="s">
        <v>978</v>
      </c>
      <c r="K980" t="s">
        <v>3818</v>
      </c>
      <c r="L980" s="60" t="s">
        <v>151</v>
      </c>
      <c r="M980" s="1" t="str">
        <f t="shared" si="101"/>
        <v>広島市</v>
      </c>
      <c r="N980" s="1" t="str">
        <f t="shared" si="97"/>
        <v>低</v>
      </c>
      <c r="O980" s="45">
        <v>43628</v>
      </c>
      <c r="P980" s="16">
        <f t="shared" si="102"/>
        <v>4</v>
      </c>
      <c r="Q980" s="16">
        <f t="shared" si="98"/>
        <v>1</v>
      </c>
      <c r="R980">
        <f t="shared" si="99"/>
        <v>1</v>
      </c>
    </row>
    <row r="981" spans="1:18" x14ac:dyDescent="0.4">
      <c r="A981" s="44" t="str">
        <f t="shared" si="100"/>
        <v>07-0167-8263-9110-2000-0000-0016g2680r7911</v>
      </c>
      <c r="B981" t="s">
        <v>4046</v>
      </c>
      <c r="C981" t="s">
        <v>4047</v>
      </c>
      <c r="E981" t="s">
        <v>1977</v>
      </c>
      <c r="F981" t="s">
        <v>797</v>
      </c>
      <c r="G981" s="13">
        <v>43721</v>
      </c>
      <c r="H981">
        <v>89.1</v>
      </c>
      <c r="I981" t="s">
        <v>145</v>
      </c>
      <c r="J981" t="s">
        <v>978</v>
      </c>
      <c r="K981" t="s">
        <v>3818</v>
      </c>
      <c r="L981" s="60" t="s">
        <v>151</v>
      </c>
      <c r="M981" s="1" t="str">
        <f t="shared" si="101"/>
        <v>広島市</v>
      </c>
      <c r="N981" s="1" t="str">
        <f t="shared" si="97"/>
        <v>低</v>
      </c>
      <c r="O981" s="45">
        <v>43721</v>
      </c>
      <c r="P981" s="16">
        <f t="shared" si="102"/>
        <v>3</v>
      </c>
      <c r="Q981" s="16">
        <f t="shared" si="98"/>
        <v>1</v>
      </c>
      <c r="R981">
        <f t="shared" si="99"/>
        <v>1</v>
      </c>
    </row>
    <row r="982" spans="1:18" x14ac:dyDescent="0.4">
      <c r="A982" s="44" t="str">
        <f t="shared" si="100"/>
        <v>07-0171-1499-9210-2000-0000-0016m4710x1912</v>
      </c>
      <c r="B982" t="s">
        <v>4048</v>
      </c>
      <c r="C982" t="s">
        <v>4049</v>
      </c>
      <c r="E982" t="s">
        <v>1978</v>
      </c>
      <c r="F982" t="s">
        <v>797</v>
      </c>
      <c r="G982" s="13">
        <v>43642</v>
      </c>
      <c r="H982">
        <v>47.3</v>
      </c>
      <c r="I982" t="s">
        <v>145</v>
      </c>
      <c r="J982" t="s">
        <v>997</v>
      </c>
      <c r="K982" t="s">
        <v>3818</v>
      </c>
      <c r="L982" s="60" t="s">
        <v>151</v>
      </c>
      <c r="M982" s="1" t="str">
        <f t="shared" si="101"/>
        <v>山口市</v>
      </c>
      <c r="N982" s="1" t="str">
        <f t="shared" si="97"/>
        <v>低</v>
      </c>
      <c r="O982" s="45">
        <v>43642</v>
      </c>
      <c r="P982" s="16">
        <f t="shared" si="102"/>
        <v>4</v>
      </c>
      <c r="Q982" s="16">
        <f t="shared" si="98"/>
        <v>1</v>
      </c>
      <c r="R982">
        <f t="shared" si="99"/>
        <v>1</v>
      </c>
    </row>
    <row r="983" spans="1:18" x14ac:dyDescent="0.4">
      <c r="A983" s="44" t="str">
        <f t="shared" si="100"/>
        <v>07-0158-9335-8110-2000-0000-0012d3590t8811</v>
      </c>
      <c r="B983" t="s">
        <v>4050</v>
      </c>
      <c r="C983" t="s">
        <v>4051</v>
      </c>
      <c r="D983" s="83" t="s">
        <v>4466</v>
      </c>
      <c r="E983" t="s">
        <v>1979</v>
      </c>
      <c r="F983" t="s">
        <v>244</v>
      </c>
      <c r="G983" s="13">
        <v>43747</v>
      </c>
      <c r="H983">
        <v>70.400000000000006</v>
      </c>
      <c r="I983" t="s">
        <v>145</v>
      </c>
      <c r="J983" t="s">
        <v>978</v>
      </c>
      <c r="K983" t="s">
        <v>3818</v>
      </c>
      <c r="L983" s="60" t="s">
        <v>151</v>
      </c>
      <c r="M983" s="1" t="str">
        <f t="shared" si="101"/>
        <v>広島市</v>
      </c>
      <c r="N983" s="1" t="str">
        <f t="shared" si="97"/>
        <v>低</v>
      </c>
      <c r="O983" s="45">
        <v>43747</v>
      </c>
      <c r="P983" s="16">
        <f t="shared" si="102"/>
        <v>3</v>
      </c>
      <c r="Q983" s="16">
        <f t="shared" si="98"/>
        <v>1</v>
      </c>
      <c r="R983">
        <f t="shared" si="99"/>
        <v>1</v>
      </c>
    </row>
    <row r="984" spans="1:18" x14ac:dyDescent="0.4">
      <c r="A984" s="44" t="str">
        <f t="shared" si="100"/>
        <v>07-0158-9348-9810-2000-0000-0018e3590w8918</v>
      </c>
      <c r="B984" t="s">
        <v>4052</v>
      </c>
      <c r="C984" t="s">
        <v>4053</v>
      </c>
      <c r="D984" s="83" t="s">
        <v>4466</v>
      </c>
      <c r="E984" t="s">
        <v>1980</v>
      </c>
      <c r="F984" t="s">
        <v>385</v>
      </c>
      <c r="G984" s="13">
        <v>43682</v>
      </c>
      <c r="H984">
        <v>89.1</v>
      </c>
      <c r="I984" t="s">
        <v>145</v>
      </c>
      <c r="J984" t="s">
        <v>978</v>
      </c>
      <c r="K984" t="s">
        <v>3818</v>
      </c>
      <c r="L984" s="60" t="s">
        <v>151</v>
      </c>
      <c r="M984" s="1" t="str">
        <f t="shared" si="101"/>
        <v>広島市</v>
      </c>
      <c r="N984" s="1" t="str">
        <f t="shared" si="97"/>
        <v>低</v>
      </c>
      <c r="O984" s="45">
        <v>43682</v>
      </c>
      <c r="P984" s="16">
        <f t="shared" si="102"/>
        <v>4</v>
      </c>
      <c r="Q984" s="16">
        <f t="shared" si="98"/>
        <v>1</v>
      </c>
      <c r="R984">
        <f t="shared" si="99"/>
        <v>1</v>
      </c>
    </row>
    <row r="985" spans="1:18" x14ac:dyDescent="0.4">
      <c r="A985" s="44" t="str">
        <f t="shared" si="100"/>
        <v>07-0158-9334-9910-2000-0000-0018d3590s8919</v>
      </c>
      <c r="B985" t="s">
        <v>4054</v>
      </c>
      <c r="C985" t="s">
        <v>4055</v>
      </c>
      <c r="D985" s="83" t="s">
        <v>4466</v>
      </c>
      <c r="E985" t="s">
        <v>1981</v>
      </c>
      <c r="F985" t="s">
        <v>385</v>
      </c>
      <c r="G985" s="13">
        <v>43747</v>
      </c>
      <c r="H985">
        <v>70.400000000000006</v>
      </c>
      <c r="I985" t="s">
        <v>145</v>
      </c>
      <c r="J985" t="s">
        <v>978</v>
      </c>
      <c r="K985" t="s">
        <v>3818</v>
      </c>
      <c r="L985" s="60" t="s">
        <v>151</v>
      </c>
      <c r="M985" s="1" t="str">
        <f t="shared" si="101"/>
        <v>広島市</v>
      </c>
      <c r="N985" s="1" t="str">
        <f t="shared" si="97"/>
        <v>低</v>
      </c>
      <c r="O985" s="45">
        <v>43747</v>
      </c>
      <c r="P985" s="16">
        <f t="shared" si="102"/>
        <v>3</v>
      </c>
      <c r="Q985" s="16">
        <f t="shared" si="98"/>
        <v>1</v>
      </c>
      <c r="R985">
        <f t="shared" si="99"/>
        <v>1</v>
      </c>
    </row>
    <row r="986" spans="1:18" x14ac:dyDescent="0.4">
      <c r="A986" s="44" t="str">
        <f t="shared" si="100"/>
        <v>07-0158-9333-5010-2000-0000-0018d3590r8510</v>
      </c>
      <c r="B986" t="s">
        <v>4056</v>
      </c>
      <c r="C986" t="s">
        <v>4057</v>
      </c>
      <c r="E986" t="s">
        <v>1982</v>
      </c>
      <c r="F986" t="s">
        <v>847</v>
      </c>
      <c r="G986" s="13">
        <v>43615</v>
      </c>
      <c r="H986">
        <v>60.5</v>
      </c>
      <c r="I986" t="s">
        <v>145</v>
      </c>
      <c r="J986" t="s">
        <v>978</v>
      </c>
      <c r="K986" t="s">
        <v>3818</v>
      </c>
      <c r="L986" s="60" t="s">
        <v>151</v>
      </c>
      <c r="M986" s="1" t="str">
        <f t="shared" si="101"/>
        <v>広島市</v>
      </c>
      <c r="N986" s="1" t="str">
        <f t="shared" si="97"/>
        <v>低</v>
      </c>
      <c r="O986" s="45">
        <v>43615</v>
      </c>
      <c r="P986" s="16">
        <f t="shared" si="102"/>
        <v>4</v>
      </c>
      <c r="Q986" s="16">
        <f t="shared" si="98"/>
        <v>1</v>
      </c>
      <c r="R986">
        <f t="shared" si="99"/>
        <v>1</v>
      </c>
    </row>
    <row r="987" spans="1:18" x14ac:dyDescent="0.4">
      <c r="A987" s="44" t="str">
        <f t="shared" si="100"/>
        <v>07-0171-1498-0710-2000-0000-0013m4710w1017</v>
      </c>
      <c r="B987" t="s">
        <v>4058</v>
      </c>
      <c r="C987" t="s">
        <v>4059</v>
      </c>
      <c r="D987" s="83" t="s">
        <v>4466</v>
      </c>
      <c r="E987" t="s">
        <v>1983</v>
      </c>
      <c r="F987" t="s">
        <v>838</v>
      </c>
      <c r="G987" s="13">
        <v>44434</v>
      </c>
      <c r="H987">
        <v>89.1</v>
      </c>
      <c r="I987" t="s">
        <v>145</v>
      </c>
      <c r="J987" t="s">
        <v>982</v>
      </c>
      <c r="K987" t="s">
        <v>3818</v>
      </c>
      <c r="L987" s="60" t="s">
        <v>151</v>
      </c>
      <c r="M987" s="1" t="str">
        <f t="shared" si="101"/>
        <v>山口市</v>
      </c>
      <c r="N987" s="1" t="str">
        <f t="shared" si="97"/>
        <v>低</v>
      </c>
      <c r="O987" s="45">
        <v>44434</v>
      </c>
      <c r="P987" s="16">
        <f t="shared" si="102"/>
        <v>2</v>
      </c>
      <c r="Q987" s="16">
        <f t="shared" si="98"/>
        <v>1</v>
      </c>
      <c r="R987">
        <f t="shared" si="99"/>
        <v>1</v>
      </c>
    </row>
    <row r="988" spans="1:18" x14ac:dyDescent="0.4">
      <c r="A988" s="44" t="str">
        <f t="shared" si="100"/>
        <v>07-0156-2267-5710-2000-0000-0018g2520v6517</v>
      </c>
      <c r="B988" t="s">
        <v>4060</v>
      </c>
      <c r="C988" t="s">
        <v>4061</v>
      </c>
      <c r="D988" s="83" t="s">
        <v>4466</v>
      </c>
      <c r="E988" t="s">
        <v>1984</v>
      </c>
      <c r="F988" t="s">
        <v>841</v>
      </c>
      <c r="G988" s="13">
        <v>43824</v>
      </c>
      <c r="H988">
        <v>89.1</v>
      </c>
      <c r="I988" t="s">
        <v>145</v>
      </c>
      <c r="J988" t="s">
        <v>978</v>
      </c>
      <c r="K988" t="s">
        <v>2285</v>
      </c>
      <c r="L988" s="60" t="s">
        <v>151</v>
      </c>
      <c r="M988" s="1" t="str">
        <f t="shared" si="101"/>
        <v>広島市</v>
      </c>
      <c r="N988" s="1" t="str">
        <f t="shared" ref="N988:N1051" si="103">VLOOKUP(I988,$W$2:$X$6,2,0)</f>
        <v>低</v>
      </c>
      <c r="O988" s="45">
        <v>43824</v>
      </c>
      <c r="P988" s="16">
        <f t="shared" si="102"/>
        <v>3</v>
      </c>
      <c r="Q988" s="16">
        <f t="shared" ref="Q988:Q1051" si="104">COUNTIF(C:C,C988)</f>
        <v>1</v>
      </c>
      <c r="R988">
        <f t="shared" ref="R988:R1051" si="105">COUNTIF(B:B,B988)</f>
        <v>1</v>
      </c>
    </row>
    <row r="989" spans="1:18" x14ac:dyDescent="0.4">
      <c r="A989" s="44" t="str">
        <f t="shared" si="100"/>
        <v>07-0167-8157-3510-2000-0000-0016f1680v7315</v>
      </c>
      <c r="B989" t="s">
        <v>4062</v>
      </c>
      <c r="C989" t="s">
        <v>4063</v>
      </c>
      <c r="E989" t="s">
        <v>1985</v>
      </c>
      <c r="F989" t="s">
        <v>712</v>
      </c>
      <c r="G989" s="13">
        <v>43285</v>
      </c>
      <c r="H989">
        <v>77.760000000000005</v>
      </c>
      <c r="I989" t="s">
        <v>145</v>
      </c>
      <c r="J989" t="s">
        <v>978</v>
      </c>
      <c r="K989" t="s">
        <v>2285</v>
      </c>
      <c r="L989" s="60" t="s">
        <v>150</v>
      </c>
      <c r="M989" s="1" t="str">
        <f t="shared" si="101"/>
        <v>広島市</v>
      </c>
      <c r="N989" s="1" t="str">
        <f t="shared" si="103"/>
        <v>低</v>
      </c>
      <c r="O989" s="45">
        <v>43285</v>
      </c>
      <c r="P989" s="16">
        <f t="shared" si="102"/>
        <v>5</v>
      </c>
      <c r="Q989" s="16">
        <f t="shared" si="104"/>
        <v>1</v>
      </c>
      <c r="R989">
        <f t="shared" si="105"/>
        <v>1</v>
      </c>
    </row>
    <row r="990" spans="1:18" x14ac:dyDescent="0.4">
      <c r="A990" s="44" t="str">
        <f t="shared" si="100"/>
        <v>07-0134-1626-9710-2000-0000-0012c6310u4917</v>
      </c>
      <c r="B990" t="s">
        <v>4064</v>
      </c>
      <c r="C990" t="s">
        <v>4065</v>
      </c>
      <c r="E990" t="s">
        <v>1986</v>
      </c>
      <c r="F990" t="s">
        <v>848</v>
      </c>
      <c r="G990" s="13">
        <v>43627</v>
      </c>
      <c r="H990">
        <v>15.4</v>
      </c>
      <c r="I990" t="s">
        <v>145</v>
      </c>
      <c r="J990" t="s">
        <v>993</v>
      </c>
      <c r="K990" t="s">
        <v>3818</v>
      </c>
      <c r="L990" s="60" t="s">
        <v>151</v>
      </c>
      <c r="M990" s="1" t="str">
        <f t="shared" si="101"/>
        <v>岡山市</v>
      </c>
      <c r="N990" s="1" t="str">
        <f t="shared" si="103"/>
        <v>低</v>
      </c>
      <c r="O990" s="45">
        <v>43627</v>
      </c>
      <c r="P990" s="16">
        <f t="shared" si="102"/>
        <v>4</v>
      </c>
      <c r="Q990" s="16">
        <f t="shared" si="104"/>
        <v>1</v>
      </c>
      <c r="R990">
        <f t="shared" si="105"/>
        <v>1</v>
      </c>
    </row>
    <row r="991" spans="1:18" x14ac:dyDescent="0.4">
      <c r="A991" s="44" t="str">
        <f t="shared" si="100"/>
        <v>07-0167-8256-7310-2000-0000-0010f2680u7713</v>
      </c>
      <c r="B991" t="s">
        <v>4066</v>
      </c>
      <c r="C991" t="s">
        <v>4067</v>
      </c>
      <c r="E991" t="s">
        <v>1987</v>
      </c>
      <c r="F991" t="s">
        <v>848</v>
      </c>
      <c r="G991" s="13">
        <v>43614</v>
      </c>
      <c r="H991">
        <v>13.2</v>
      </c>
      <c r="I991" t="s">
        <v>145</v>
      </c>
      <c r="J991" t="s">
        <v>978</v>
      </c>
      <c r="K991" t="s">
        <v>3818</v>
      </c>
      <c r="L991" s="60" t="s">
        <v>151</v>
      </c>
      <c r="M991" s="1" t="str">
        <f t="shared" si="101"/>
        <v>広島市</v>
      </c>
      <c r="N991" s="1" t="str">
        <f t="shared" si="103"/>
        <v>低</v>
      </c>
      <c r="O991" s="45">
        <v>43614</v>
      </c>
      <c r="P991" s="16">
        <f t="shared" si="102"/>
        <v>4</v>
      </c>
      <c r="Q991" s="16">
        <f t="shared" si="104"/>
        <v>1</v>
      </c>
      <c r="R991">
        <f t="shared" si="105"/>
        <v>1</v>
      </c>
    </row>
    <row r="992" spans="1:18" x14ac:dyDescent="0.4">
      <c r="A992" s="44" t="str">
        <f t="shared" si="100"/>
        <v>07-0130-5084-8010-2000-0000-0012k0350s0810</v>
      </c>
      <c r="B992" t="s">
        <v>4068</v>
      </c>
      <c r="C992" t="s">
        <v>4069</v>
      </c>
      <c r="E992" t="s">
        <v>1988</v>
      </c>
      <c r="F992" t="s">
        <v>705</v>
      </c>
      <c r="G992" s="13">
        <v>43616</v>
      </c>
      <c r="H992">
        <v>43.2</v>
      </c>
      <c r="I992" t="s">
        <v>145</v>
      </c>
      <c r="J992" t="s">
        <v>980</v>
      </c>
      <c r="K992" t="s">
        <v>2285</v>
      </c>
      <c r="L992" s="60" t="s">
        <v>150</v>
      </c>
      <c r="M992" s="1" t="str">
        <f t="shared" si="101"/>
        <v>岡山市</v>
      </c>
      <c r="N992" s="1" t="str">
        <f t="shared" si="103"/>
        <v>低</v>
      </c>
      <c r="O992" s="45">
        <v>43616</v>
      </c>
      <c r="P992" s="16">
        <f t="shared" si="102"/>
        <v>4</v>
      </c>
      <c r="Q992" s="16">
        <f t="shared" si="104"/>
        <v>1</v>
      </c>
      <c r="R992">
        <f t="shared" si="105"/>
        <v>1</v>
      </c>
    </row>
    <row r="993" spans="1:18" x14ac:dyDescent="0.4">
      <c r="A993" s="44" t="str">
        <f t="shared" si="100"/>
        <v>07-0158-9327-0510-2000-0000-0017c3590v8015</v>
      </c>
      <c r="B993" t="s">
        <v>4070</v>
      </c>
      <c r="C993" t="s">
        <v>4071</v>
      </c>
      <c r="E993" t="s">
        <v>1989</v>
      </c>
      <c r="F993" t="s">
        <v>832</v>
      </c>
      <c r="G993" s="13">
        <v>43535</v>
      </c>
      <c r="H993">
        <v>79.2</v>
      </c>
      <c r="I993" t="s">
        <v>145</v>
      </c>
      <c r="J993" t="s">
        <v>978</v>
      </c>
      <c r="K993" t="s">
        <v>2285</v>
      </c>
      <c r="L993" s="60" t="s">
        <v>151</v>
      </c>
      <c r="M993" s="1" t="str">
        <f t="shared" si="101"/>
        <v>広島市</v>
      </c>
      <c r="N993" s="1" t="str">
        <f t="shared" si="103"/>
        <v>低</v>
      </c>
      <c r="O993" s="45">
        <v>43535</v>
      </c>
      <c r="P993" s="16">
        <f t="shared" si="102"/>
        <v>4</v>
      </c>
      <c r="Q993" s="16">
        <f t="shared" si="104"/>
        <v>1</v>
      </c>
      <c r="R993">
        <f t="shared" si="105"/>
        <v>1</v>
      </c>
    </row>
    <row r="994" spans="1:18" x14ac:dyDescent="0.4">
      <c r="A994" s="44" t="str">
        <f t="shared" si="100"/>
        <v>07-0146-0841-0810-2000-0000-0013e8400p6018</v>
      </c>
      <c r="B994" t="s">
        <v>4072</v>
      </c>
      <c r="C994" t="s">
        <v>4073</v>
      </c>
      <c r="D994" s="83" t="s">
        <v>4466</v>
      </c>
      <c r="E994" t="s">
        <v>1990</v>
      </c>
      <c r="F994" t="s">
        <v>250</v>
      </c>
      <c r="G994" s="13">
        <v>43523</v>
      </c>
      <c r="H994">
        <v>34.1</v>
      </c>
      <c r="I994" t="s">
        <v>145</v>
      </c>
      <c r="J994" t="s">
        <v>980</v>
      </c>
      <c r="K994" t="s">
        <v>3818</v>
      </c>
      <c r="L994" s="60" t="s">
        <v>151</v>
      </c>
      <c r="M994" s="1" t="str">
        <f t="shared" si="101"/>
        <v>岡山市</v>
      </c>
      <c r="N994" s="1" t="str">
        <f t="shared" si="103"/>
        <v>低</v>
      </c>
      <c r="O994" s="45">
        <v>43523</v>
      </c>
      <c r="P994" s="16">
        <f t="shared" si="102"/>
        <v>4</v>
      </c>
      <c r="Q994" s="16">
        <f t="shared" si="104"/>
        <v>1</v>
      </c>
      <c r="R994">
        <f t="shared" si="105"/>
        <v>1</v>
      </c>
    </row>
    <row r="995" spans="1:18" x14ac:dyDescent="0.4">
      <c r="A995" s="44" t="str">
        <f t="shared" si="100"/>
        <v>07-0158-9336-0910-2000-0000-0017d3590u8019</v>
      </c>
      <c r="B995" t="s">
        <v>4074</v>
      </c>
      <c r="C995" t="s">
        <v>4075</v>
      </c>
      <c r="E995" t="s">
        <v>1991</v>
      </c>
      <c r="F995" t="s">
        <v>849</v>
      </c>
      <c r="G995" s="13">
        <v>43712</v>
      </c>
      <c r="H995">
        <v>64.900000000000006</v>
      </c>
      <c r="I995" t="s">
        <v>145</v>
      </c>
      <c r="J995" t="s">
        <v>978</v>
      </c>
      <c r="K995" t="s">
        <v>3818</v>
      </c>
      <c r="L995" s="60" t="s">
        <v>151</v>
      </c>
      <c r="M995" s="1" t="str">
        <f t="shared" si="101"/>
        <v>広島市</v>
      </c>
      <c r="N995" s="1" t="str">
        <f t="shared" si="103"/>
        <v>低</v>
      </c>
      <c r="O995" s="45">
        <v>43712</v>
      </c>
      <c r="P995" s="16">
        <f t="shared" si="102"/>
        <v>3</v>
      </c>
      <c r="Q995" s="16">
        <f t="shared" si="104"/>
        <v>1</v>
      </c>
      <c r="R995">
        <f t="shared" si="105"/>
        <v>1</v>
      </c>
    </row>
    <row r="996" spans="1:18" x14ac:dyDescent="0.4">
      <c r="A996" s="44" t="str">
        <f t="shared" si="100"/>
        <v>07-0158-9336-8310-2000-0000-0017d3590u8813</v>
      </c>
      <c r="B996" t="s">
        <v>4076</v>
      </c>
      <c r="C996" t="s">
        <v>4077</v>
      </c>
      <c r="E996" t="s">
        <v>1992</v>
      </c>
      <c r="F996" t="s">
        <v>849</v>
      </c>
      <c r="G996" s="13">
        <v>43712</v>
      </c>
      <c r="H996">
        <v>75.900000000000006</v>
      </c>
      <c r="I996" t="s">
        <v>145</v>
      </c>
      <c r="J996" t="s">
        <v>978</v>
      </c>
      <c r="K996" t="s">
        <v>3818</v>
      </c>
      <c r="L996" s="60" t="s">
        <v>151</v>
      </c>
      <c r="M996" s="1" t="str">
        <f t="shared" si="101"/>
        <v>広島市</v>
      </c>
      <c r="N996" s="1" t="str">
        <f t="shared" si="103"/>
        <v>低</v>
      </c>
      <c r="O996" s="45">
        <v>43712</v>
      </c>
      <c r="P996" s="16">
        <f t="shared" si="102"/>
        <v>3</v>
      </c>
      <c r="Q996" s="16">
        <f t="shared" si="104"/>
        <v>1</v>
      </c>
      <c r="R996">
        <f t="shared" si="105"/>
        <v>1</v>
      </c>
    </row>
    <row r="997" spans="1:18" x14ac:dyDescent="0.4">
      <c r="A997" s="44" t="str">
        <f t="shared" si="100"/>
        <v/>
      </c>
      <c r="B997" s="76"/>
      <c r="C997" s="76"/>
      <c r="E997" t="s">
        <v>1993</v>
      </c>
      <c r="F997" t="s">
        <v>850</v>
      </c>
      <c r="G997" s="13">
        <v>43707</v>
      </c>
      <c r="H997">
        <v>89.1</v>
      </c>
      <c r="I997" t="s">
        <v>145</v>
      </c>
      <c r="J997" t="s">
        <v>978</v>
      </c>
      <c r="K997" s="76"/>
      <c r="L997" s="60" t="s">
        <v>151</v>
      </c>
      <c r="M997" s="1" t="str">
        <f t="shared" si="101"/>
        <v>広島市</v>
      </c>
      <c r="N997" s="1" t="str">
        <f t="shared" si="103"/>
        <v>低</v>
      </c>
      <c r="O997" s="45">
        <v>43707</v>
      </c>
      <c r="P997" s="16">
        <f t="shared" si="102"/>
        <v>4</v>
      </c>
      <c r="Q997" s="16">
        <f t="shared" si="104"/>
        <v>0</v>
      </c>
      <c r="R997">
        <f t="shared" si="105"/>
        <v>0</v>
      </c>
    </row>
    <row r="998" spans="1:18" x14ac:dyDescent="0.4">
      <c r="A998" s="44" t="str">
        <f t="shared" si="100"/>
        <v>07-0156-2225-9110-2000-0000-0018c2520t6911</v>
      </c>
      <c r="B998" t="s">
        <v>4078</v>
      </c>
      <c r="C998" t="s">
        <v>4079</v>
      </c>
      <c r="E998" t="s">
        <v>1994</v>
      </c>
      <c r="F998" t="s">
        <v>824</v>
      </c>
      <c r="G998" s="13">
        <v>43643</v>
      </c>
      <c r="H998">
        <v>36.72</v>
      </c>
      <c r="I998" t="s">
        <v>145</v>
      </c>
      <c r="J998" t="s">
        <v>978</v>
      </c>
      <c r="K998" t="s">
        <v>2285</v>
      </c>
      <c r="L998" s="60" t="s">
        <v>150</v>
      </c>
      <c r="M998" s="1" t="str">
        <f t="shared" si="101"/>
        <v>広島市</v>
      </c>
      <c r="N998" s="1" t="str">
        <f t="shared" si="103"/>
        <v>低</v>
      </c>
      <c r="O998" s="45">
        <v>43643</v>
      </c>
      <c r="P998" s="16">
        <f t="shared" si="102"/>
        <v>4</v>
      </c>
      <c r="Q998" s="16">
        <f t="shared" si="104"/>
        <v>1</v>
      </c>
      <c r="R998">
        <f t="shared" si="105"/>
        <v>1</v>
      </c>
    </row>
    <row r="999" spans="1:18" x14ac:dyDescent="0.4">
      <c r="A999" s="44" t="str">
        <f t="shared" si="100"/>
        <v>07-0121-0395-5010-2000-0000-0017m3200t1510</v>
      </c>
      <c r="B999" t="s">
        <v>4080</v>
      </c>
      <c r="C999" t="s">
        <v>4081</v>
      </c>
      <c r="E999" t="s">
        <v>1995</v>
      </c>
      <c r="F999" t="s">
        <v>851</v>
      </c>
      <c r="G999" s="13">
        <v>43644</v>
      </c>
      <c r="H999">
        <v>89.1</v>
      </c>
      <c r="I999" t="s">
        <v>145</v>
      </c>
      <c r="J999" t="s">
        <v>995</v>
      </c>
      <c r="K999" t="s">
        <v>3818</v>
      </c>
      <c r="L999" s="60" t="s">
        <v>151</v>
      </c>
      <c r="M999" s="1" t="str">
        <f t="shared" si="101"/>
        <v>松江市</v>
      </c>
      <c r="N999" s="1" t="str">
        <f t="shared" si="103"/>
        <v>低</v>
      </c>
      <c r="O999" s="45">
        <v>43644</v>
      </c>
      <c r="P999" s="16">
        <f t="shared" si="102"/>
        <v>4</v>
      </c>
      <c r="Q999" s="16">
        <f t="shared" si="104"/>
        <v>1</v>
      </c>
      <c r="R999">
        <f t="shared" si="105"/>
        <v>1</v>
      </c>
    </row>
    <row r="1000" spans="1:18" x14ac:dyDescent="0.4">
      <c r="A1000" s="44" t="str">
        <f t="shared" si="100"/>
        <v>07-0121-0396-9210-2000-0000-0016m3200u1912</v>
      </c>
      <c r="B1000" t="s">
        <v>4082</v>
      </c>
      <c r="C1000" t="s">
        <v>4083</v>
      </c>
      <c r="E1000" t="s">
        <v>1996</v>
      </c>
      <c r="F1000" t="s">
        <v>851</v>
      </c>
      <c r="G1000" s="13">
        <v>43672</v>
      </c>
      <c r="H1000">
        <v>89.1</v>
      </c>
      <c r="I1000" t="s">
        <v>145</v>
      </c>
      <c r="J1000" t="s">
        <v>985</v>
      </c>
      <c r="K1000" t="s">
        <v>3818</v>
      </c>
      <c r="L1000" s="60" t="s">
        <v>151</v>
      </c>
      <c r="M1000" s="1" t="str">
        <f t="shared" si="101"/>
        <v>松江市</v>
      </c>
      <c r="N1000" s="1" t="str">
        <f t="shared" si="103"/>
        <v>低</v>
      </c>
      <c r="O1000" s="45">
        <v>43672</v>
      </c>
      <c r="P1000" s="16">
        <f t="shared" si="102"/>
        <v>4</v>
      </c>
      <c r="Q1000" s="16">
        <f t="shared" si="104"/>
        <v>1</v>
      </c>
      <c r="R1000">
        <f t="shared" si="105"/>
        <v>1</v>
      </c>
    </row>
    <row r="1001" spans="1:18" x14ac:dyDescent="0.4">
      <c r="A1001" s="44" t="str">
        <f t="shared" si="100"/>
        <v>07-0146-0874-8210-2000-0000-0011h8400s6812</v>
      </c>
      <c r="B1001" t="s">
        <v>4084</v>
      </c>
      <c r="C1001" t="s">
        <v>4085</v>
      </c>
      <c r="D1001" s="83" t="s">
        <v>4466</v>
      </c>
      <c r="E1001" t="s">
        <v>1997</v>
      </c>
      <c r="F1001" t="s">
        <v>852</v>
      </c>
      <c r="G1001" s="13">
        <v>43734</v>
      </c>
      <c r="H1001">
        <v>79.2</v>
      </c>
      <c r="I1001" t="s">
        <v>145</v>
      </c>
      <c r="J1001" t="s">
        <v>980</v>
      </c>
      <c r="K1001" t="s">
        <v>3818</v>
      </c>
      <c r="L1001" s="60" t="s">
        <v>151</v>
      </c>
      <c r="M1001" s="1" t="str">
        <f t="shared" si="101"/>
        <v>岡山市</v>
      </c>
      <c r="N1001" s="1" t="str">
        <f t="shared" si="103"/>
        <v>低</v>
      </c>
      <c r="O1001" s="45">
        <v>43734</v>
      </c>
      <c r="P1001" s="16">
        <f t="shared" si="102"/>
        <v>3</v>
      </c>
      <c r="Q1001" s="16">
        <f t="shared" si="104"/>
        <v>1</v>
      </c>
      <c r="R1001">
        <f t="shared" si="105"/>
        <v>1</v>
      </c>
    </row>
    <row r="1002" spans="1:18" x14ac:dyDescent="0.4">
      <c r="A1002" s="44" t="str">
        <f t="shared" si="100"/>
        <v>07-0178-8229-4410-2000-0000-0016c2780x8414</v>
      </c>
      <c r="B1002" t="s">
        <v>4086</v>
      </c>
      <c r="C1002" t="s">
        <v>4087</v>
      </c>
      <c r="E1002" t="s">
        <v>1998</v>
      </c>
      <c r="F1002" t="s">
        <v>853</v>
      </c>
      <c r="G1002" s="13">
        <v>43706</v>
      </c>
      <c r="H1002">
        <v>35.200000000000003</v>
      </c>
      <c r="I1002" t="s">
        <v>145</v>
      </c>
      <c r="J1002" t="s">
        <v>982</v>
      </c>
      <c r="K1002" t="s">
        <v>3818</v>
      </c>
      <c r="L1002" s="60" t="s">
        <v>152</v>
      </c>
      <c r="M1002" s="1" t="str">
        <f t="shared" si="101"/>
        <v>山口市</v>
      </c>
      <c r="N1002" s="1" t="str">
        <f t="shared" si="103"/>
        <v>低</v>
      </c>
      <c r="O1002" s="45">
        <v>43706</v>
      </c>
      <c r="P1002" s="16">
        <f t="shared" si="102"/>
        <v>4</v>
      </c>
      <c r="Q1002" s="16">
        <f t="shared" si="104"/>
        <v>1</v>
      </c>
      <c r="R1002">
        <f t="shared" si="105"/>
        <v>1</v>
      </c>
    </row>
    <row r="1003" spans="1:18" x14ac:dyDescent="0.4">
      <c r="A1003" s="44" t="str">
        <f t="shared" si="100"/>
        <v>07-0121-0395-4810-2000-0000-0010m3200t1418</v>
      </c>
      <c r="B1003" t="s">
        <v>4088</v>
      </c>
      <c r="C1003" t="s">
        <v>4089</v>
      </c>
      <c r="E1003" t="s">
        <v>1999</v>
      </c>
      <c r="F1003" t="s">
        <v>851</v>
      </c>
      <c r="G1003" s="13">
        <v>43644</v>
      </c>
      <c r="H1003">
        <v>89.1</v>
      </c>
      <c r="I1003" t="s">
        <v>145</v>
      </c>
      <c r="J1003" t="s">
        <v>985</v>
      </c>
      <c r="K1003" t="s">
        <v>3818</v>
      </c>
      <c r="L1003" s="60" t="s">
        <v>151</v>
      </c>
      <c r="M1003" s="1" t="str">
        <f t="shared" si="101"/>
        <v>松江市</v>
      </c>
      <c r="N1003" s="1" t="str">
        <f t="shared" si="103"/>
        <v>低</v>
      </c>
      <c r="O1003" s="45">
        <v>43644</v>
      </c>
      <c r="P1003" s="16">
        <f t="shared" si="102"/>
        <v>4</v>
      </c>
      <c r="Q1003" s="16">
        <f t="shared" si="104"/>
        <v>1</v>
      </c>
      <c r="R1003">
        <f t="shared" si="105"/>
        <v>1</v>
      </c>
    </row>
    <row r="1004" spans="1:18" x14ac:dyDescent="0.4">
      <c r="A1004" s="44" t="str">
        <f t="shared" si="100"/>
        <v>07-0111-1107-2310-2000-0000-0012a1110v1213</v>
      </c>
      <c r="B1004" t="s">
        <v>4090</v>
      </c>
      <c r="C1004" t="s">
        <v>4091</v>
      </c>
      <c r="E1004" t="s">
        <v>2000</v>
      </c>
      <c r="F1004" t="s">
        <v>854</v>
      </c>
      <c r="G1004" s="13">
        <v>43669</v>
      </c>
      <c r="H1004">
        <v>77</v>
      </c>
      <c r="I1004" t="s">
        <v>145</v>
      </c>
      <c r="J1004" t="s">
        <v>994</v>
      </c>
      <c r="K1004" t="s">
        <v>3818</v>
      </c>
      <c r="L1004" s="60" t="s">
        <v>151</v>
      </c>
      <c r="M1004" s="1" t="str">
        <f t="shared" si="101"/>
        <v>鳥取市</v>
      </c>
      <c r="N1004" s="1" t="str">
        <f t="shared" si="103"/>
        <v>低</v>
      </c>
      <c r="O1004" s="45">
        <v>43669</v>
      </c>
      <c r="P1004" s="16">
        <f t="shared" si="102"/>
        <v>4</v>
      </c>
      <c r="Q1004" s="16">
        <f t="shared" si="104"/>
        <v>1</v>
      </c>
      <c r="R1004">
        <f t="shared" si="105"/>
        <v>1</v>
      </c>
    </row>
    <row r="1005" spans="1:18" x14ac:dyDescent="0.4">
      <c r="A1005" s="44" t="str">
        <f t="shared" si="100"/>
        <v>07-0130-5089-3210-2000-0000-0018k0350x0312</v>
      </c>
      <c r="B1005" s="71" t="s">
        <v>4092</v>
      </c>
      <c r="C1005" t="s">
        <v>4093</v>
      </c>
      <c r="E1005" t="s">
        <v>2001</v>
      </c>
      <c r="F1005" t="s">
        <v>784</v>
      </c>
      <c r="G1005" s="13">
        <v>43594</v>
      </c>
      <c r="H1005">
        <v>87.48</v>
      </c>
      <c r="I1005" t="s">
        <v>145</v>
      </c>
      <c r="J1005" t="s">
        <v>993</v>
      </c>
      <c r="K1005" t="s">
        <v>3818</v>
      </c>
      <c r="L1005" s="60" t="s">
        <v>150</v>
      </c>
      <c r="M1005" s="1" t="str">
        <f t="shared" si="101"/>
        <v>岡山市</v>
      </c>
      <c r="N1005" s="1" t="str">
        <f t="shared" si="103"/>
        <v>低</v>
      </c>
      <c r="O1005" s="45">
        <v>43594</v>
      </c>
      <c r="P1005" s="16">
        <f t="shared" si="102"/>
        <v>4</v>
      </c>
      <c r="Q1005" s="16">
        <f t="shared" si="104"/>
        <v>1</v>
      </c>
      <c r="R1005">
        <f t="shared" si="105"/>
        <v>1</v>
      </c>
    </row>
    <row r="1006" spans="1:18" x14ac:dyDescent="0.4">
      <c r="A1006" s="44" t="str">
        <f t="shared" si="100"/>
        <v>07-0167-8229-4710-2000-0000-0015c2680x7417</v>
      </c>
      <c r="B1006" t="s">
        <v>4094</v>
      </c>
      <c r="C1006" t="s">
        <v>4095</v>
      </c>
      <c r="E1006" t="s">
        <v>2002</v>
      </c>
      <c r="F1006" t="s">
        <v>855</v>
      </c>
      <c r="G1006" s="13">
        <v>43889</v>
      </c>
      <c r="H1006">
        <v>79.2</v>
      </c>
      <c r="I1006" t="s">
        <v>145</v>
      </c>
      <c r="J1006" t="s">
        <v>992</v>
      </c>
      <c r="K1006" t="s">
        <v>3818</v>
      </c>
      <c r="L1006" s="60" t="s">
        <v>151</v>
      </c>
      <c r="M1006" s="1" t="str">
        <f t="shared" si="101"/>
        <v>広島市</v>
      </c>
      <c r="N1006" s="1" t="str">
        <f t="shared" si="103"/>
        <v>低</v>
      </c>
      <c r="O1006" s="45">
        <v>43889</v>
      </c>
      <c r="P1006" s="16">
        <f t="shared" si="102"/>
        <v>3</v>
      </c>
      <c r="Q1006" s="16">
        <f t="shared" si="104"/>
        <v>1</v>
      </c>
      <c r="R1006">
        <f t="shared" si="105"/>
        <v>1</v>
      </c>
    </row>
    <row r="1007" spans="1:18" x14ac:dyDescent="0.4">
      <c r="A1007" s="44" t="str">
        <f t="shared" si="100"/>
        <v>07-0156-2303-3210-2000-0000-0018a3520r6312</v>
      </c>
      <c r="B1007" t="s">
        <v>4096</v>
      </c>
      <c r="C1007" t="s">
        <v>4097</v>
      </c>
      <c r="D1007" s="83" t="s">
        <v>4466</v>
      </c>
      <c r="E1007" t="s">
        <v>2003</v>
      </c>
      <c r="F1007" t="s">
        <v>856</v>
      </c>
      <c r="G1007" s="13">
        <v>43697</v>
      </c>
      <c r="H1007">
        <v>79.2</v>
      </c>
      <c r="I1007" t="s">
        <v>145</v>
      </c>
      <c r="J1007" t="s">
        <v>978</v>
      </c>
      <c r="K1007" t="s">
        <v>3818</v>
      </c>
      <c r="L1007" s="60" t="s">
        <v>151</v>
      </c>
      <c r="M1007" s="1" t="str">
        <f t="shared" si="101"/>
        <v>広島市</v>
      </c>
      <c r="N1007" s="1" t="str">
        <f t="shared" si="103"/>
        <v>低</v>
      </c>
      <c r="O1007" s="45">
        <v>43697</v>
      </c>
      <c r="P1007" s="16">
        <f t="shared" si="102"/>
        <v>4</v>
      </c>
      <c r="Q1007" s="16">
        <f t="shared" si="104"/>
        <v>1</v>
      </c>
      <c r="R1007">
        <f t="shared" si="105"/>
        <v>1</v>
      </c>
    </row>
    <row r="1008" spans="1:18" x14ac:dyDescent="0.4">
      <c r="A1008" s="44" t="str">
        <f t="shared" si="100"/>
        <v>07-0146-1100-3110-2000-0000-0016a1410n6311</v>
      </c>
      <c r="B1008" t="s">
        <v>4098</v>
      </c>
      <c r="C1008" t="s">
        <v>4099</v>
      </c>
      <c r="D1008" s="83" t="s">
        <v>4466</v>
      </c>
      <c r="E1008" t="s">
        <v>2004</v>
      </c>
      <c r="F1008" t="s">
        <v>837</v>
      </c>
      <c r="G1008" s="13">
        <v>43887</v>
      </c>
      <c r="H1008">
        <v>85.68</v>
      </c>
      <c r="I1008" t="s">
        <v>145</v>
      </c>
      <c r="J1008" t="s">
        <v>980</v>
      </c>
      <c r="K1008" t="s">
        <v>3818</v>
      </c>
      <c r="L1008" s="60" t="s">
        <v>152</v>
      </c>
      <c r="M1008" s="1" t="str">
        <f t="shared" si="101"/>
        <v>岡山市</v>
      </c>
      <c r="N1008" s="1" t="str">
        <f t="shared" si="103"/>
        <v>低</v>
      </c>
      <c r="O1008" s="45">
        <v>43887</v>
      </c>
      <c r="P1008" s="16">
        <f t="shared" si="102"/>
        <v>3</v>
      </c>
      <c r="Q1008" s="16">
        <f t="shared" si="104"/>
        <v>1</v>
      </c>
      <c r="R1008">
        <f t="shared" si="105"/>
        <v>1</v>
      </c>
    </row>
    <row r="1009" spans="1:18" x14ac:dyDescent="0.4">
      <c r="A1009" s="44" t="str">
        <f t="shared" si="100"/>
        <v>07-0156-2328-5910-2000-0000-0010c3520w6519</v>
      </c>
      <c r="B1009" t="s">
        <v>4100</v>
      </c>
      <c r="C1009" t="s">
        <v>4101</v>
      </c>
      <c r="D1009" s="83" t="s">
        <v>4466</v>
      </c>
      <c r="E1009" t="s">
        <v>2005</v>
      </c>
      <c r="F1009" t="s">
        <v>837</v>
      </c>
      <c r="G1009" s="13">
        <v>43889</v>
      </c>
      <c r="H1009">
        <v>75.599999999999994</v>
      </c>
      <c r="I1009" t="s">
        <v>145</v>
      </c>
      <c r="J1009" t="s">
        <v>978</v>
      </c>
      <c r="K1009" t="s">
        <v>3818</v>
      </c>
      <c r="L1009" s="60" t="s">
        <v>152</v>
      </c>
      <c r="M1009" s="1" t="str">
        <f t="shared" si="101"/>
        <v>広島市</v>
      </c>
      <c r="N1009" s="1" t="str">
        <f t="shared" si="103"/>
        <v>低</v>
      </c>
      <c r="O1009" s="45">
        <v>43889</v>
      </c>
      <c r="P1009" s="16">
        <f t="shared" si="102"/>
        <v>3</v>
      </c>
      <c r="Q1009" s="16">
        <f t="shared" si="104"/>
        <v>1</v>
      </c>
      <c r="R1009">
        <f t="shared" si="105"/>
        <v>1</v>
      </c>
    </row>
    <row r="1010" spans="1:18" x14ac:dyDescent="0.4">
      <c r="A1010" s="44" t="str">
        <f t="shared" si="100"/>
        <v>07-0146-1039-3810-2000-0000-0014d0410x6318</v>
      </c>
      <c r="B1010" t="s">
        <v>4102</v>
      </c>
      <c r="C1010" t="s">
        <v>4103</v>
      </c>
      <c r="E1010" t="s">
        <v>2006</v>
      </c>
      <c r="F1010" t="s">
        <v>857</v>
      </c>
      <c r="G1010" s="13">
        <v>43922</v>
      </c>
      <c r="H1010">
        <v>65.52</v>
      </c>
      <c r="I1010" t="s">
        <v>145</v>
      </c>
      <c r="J1010" t="s">
        <v>980</v>
      </c>
      <c r="K1010" t="s">
        <v>3818</v>
      </c>
      <c r="L1010" s="60" t="s">
        <v>152</v>
      </c>
      <c r="M1010" s="1" t="str">
        <f t="shared" si="101"/>
        <v>岡山市</v>
      </c>
      <c r="N1010" s="1" t="str">
        <f t="shared" si="103"/>
        <v>低</v>
      </c>
      <c r="O1010" s="45">
        <v>43922</v>
      </c>
      <c r="P1010" s="16">
        <f t="shared" si="102"/>
        <v>3</v>
      </c>
      <c r="Q1010" s="16">
        <f t="shared" si="104"/>
        <v>1</v>
      </c>
      <c r="R1010">
        <f t="shared" si="105"/>
        <v>1</v>
      </c>
    </row>
    <row r="1011" spans="1:18" x14ac:dyDescent="0.4">
      <c r="A1011" s="44" t="str">
        <f t="shared" si="100"/>
        <v>07-0158-9377-4710-2000-0000-0012h3590v8417</v>
      </c>
      <c r="B1011" t="s">
        <v>4104</v>
      </c>
      <c r="C1011" t="s">
        <v>4105</v>
      </c>
      <c r="E1011" t="s">
        <v>2007</v>
      </c>
      <c r="F1011" t="s">
        <v>858</v>
      </c>
      <c r="G1011" s="13">
        <v>43710</v>
      </c>
      <c r="H1011">
        <v>68.040000000000006</v>
      </c>
      <c r="I1011" t="s">
        <v>145</v>
      </c>
      <c r="J1011" t="s">
        <v>978</v>
      </c>
      <c r="K1011" t="s">
        <v>3818</v>
      </c>
      <c r="L1011" s="60" t="s">
        <v>152</v>
      </c>
      <c r="M1011" s="1" t="str">
        <f t="shared" si="101"/>
        <v>広島市</v>
      </c>
      <c r="N1011" s="1" t="str">
        <f t="shared" si="103"/>
        <v>低</v>
      </c>
      <c r="O1011" s="45">
        <v>43710</v>
      </c>
      <c r="P1011" s="16">
        <f t="shared" si="102"/>
        <v>3</v>
      </c>
      <c r="Q1011" s="16">
        <f t="shared" si="104"/>
        <v>1</v>
      </c>
      <c r="R1011">
        <f t="shared" si="105"/>
        <v>1</v>
      </c>
    </row>
    <row r="1012" spans="1:18" x14ac:dyDescent="0.4">
      <c r="A1012" s="44" t="str">
        <f t="shared" si="100"/>
        <v>07-0158-9353-0010-2000-0000-0017f3590r8010</v>
      </c>
      <c r="B1012" t="s">
        <v>4106</v>
      </c>
      <c r="C1012" t="s">
        <v>4107</v>
      </c>
      <c r="D1012" s="83" t="s">
        <v>4466</v>
      </c>
      <c r="E1012" t="s">
        <v>2008</v>
      </c>
      <c r="F1012" t="s">
        <v>777</v>
      </c>
      <c r="G1012" s="13">
        <v>43742</v>
      </c>
      <c r="H1012">
        <v>66</v>
      </c>
      <c r="I1012" t="s">
        <v>145</v>
      </c>
      <c r="J1012" t="s">
        <v>978</v>
      </c>
      <c r="K1012" t="s">
        <v>3818</v>
      </c>
      <c r="L1012" s="60" t="s">
        <v>151</v>
      </c>
      <c r="M1012" s="1" t="str">
        <f t="shared" si="101"/>
        <v>広島市</v>
      </c>
      <c r="N1012" s="1" t="str">
        <f t="shared" si="103"/>
        <v>低</v>
      </c>
      <c r="O1012" s="45">
        <v>43742</v>
      </c>
      <c r="P1012" s="16">
        <f t="shared" si="102"/>
        <v>3</v>
      </c>
      <c r="Q1012" s="16">
        <f t="shared" si="104"/>
        <v>1</v>
      </c>
      <c r="R1012">
        <f t="shared" si="105"/>
        <v>1</v>
      </c>
    </row>
    <row r="1013" spans="1:18" x14ac:dyDescent="0.4">
      <c r="A1013" s="44" t="str">
        <f t="shared" si="100"/>
        <v>07-0158-9353-9010-2000-0000-0016f3590r8910</v>
      </c>
      <c r="B1013" t="s">
        <v>4108</v>
      </c>
      <c r="C1013" t="s">
        <v>4109</v>
      </c>
      <c r="D1013" s="83" t="s">
        <v>4466</v>
      </c>
      <c r="E1013" t="s">
        <v>2009</v>
      </c>
      <c r="F1013" t="s">
        <v>777</v>
      </c>
      <c r="G1013" s="13">
        <v>43756</v>
      </c>
      <c r="H1013">
        <v>53.9</v>
      </c>
      <c r="I1013" t="s">
        <v>145</v>
      </c>
      <c r="J1013" t="s">
        <v>978</v>
      </c>
      <c r="K1013" t="s">
        <v>3818</v>
      </c>
      <c r="L1013" s="60" t="s">
        <v>151</v>
      </c>
      <c r="M1013" s="1" t="str">
        <f t="shared" si="101"/>
        <v>広島市</v>
      </c>
      <c r="N1013" s="1" t="str">
        <f t="shared" si="103"/>
        <v>低</v>
      </c>
      <c r="O1013" s="45">
        <v>43756</v>
      </c>
      <c r="P1013" s="16">
        <f t="shared" si="102"/>
        <v>3</v>
      </c>
      <c r="Q1013" s="16">
        <f t="shared" si="104"/>
        <v>1</v>
      </c>
      <c r="R1013">
        <f t="shared" si="105"/>
        <v>1</v>
      </c>
    </row>
    <row r="1014" spans="1:18" x14ac:dyDescent="0.4">
      <c r="A1014" s="44" t="str">
        <f t="shared" si="100"/>
        <v>07-0141-0468-3610-2000-0000-0012g4400w1316</v>
      </c>
      <c r="B1014" t="s">
        <v>4110</v>
      </c>
      <c r="C1014" t="s">
        <v>4111</v>
      </c>
      <c r="E1014" t="s">
        <v>2010</v>
      </c>
      <c r="F1014" t="s">
        <v>775</v>
      </c>
      <c r="G1014" s="13">
        <v>43763</v>
      </c>
      <c r="H1014">
        <v>10.71</v>
      </c>
      <c r="I1014" t="s">
        <v>145</v>
      </c>
      <c r="J1014" t="s">
        <v>980</v>
      </c>
      <c r="K1014" t="s">
        <v>3818</v>
      </c>
      <c r="L1014" s="60" t="s">
        <v>152</v>
      </c>
      <c r="M1014" s="1" t="str">
        <f t="shared" si="101"/>
        <v>岡山市</v>
      </c>
      <c r="N1014" s="1" t="str">
        <f t="shared" si="103"/>
        <v>低</v>
      </c>
      <c r="O1014" s="45">
        <v>43763</v>
      </c>
      <c r="P1014" s="16">
        <f t="shared" si="102"/>
        <v>3</v>
      </c>
      <c r="Q1014" s="16">
        <f t="shared" si="104"/>
        <v>1</v>
      </c>
      <c r="R1014">
        <f t="shared" si="105"/>
        <v>1</v>
      </c>
    </row>
    <row r="1015" spans="1:18" x14ac:dyDescent="0.4">
      <c r="A1015" s="44" t="str">
        <f t="shared" si="100"/>
        <v>07-0146-0849-8810-2000-0000-0013e8400x6818</v>
      </c>
      <c r="B1015" t="s">
        <v>4112</v>
      </c>
      <c r="C1015" t="s">
        <v>4113</v>
      </c>
      <c r="E1015" t="s">
        <v>2011</v>
      </c>
      <c r="F1015" t="s">
        <v>716</v>
      </c>
      <c r="G1015" s="13">
        <v>43710</v>
      </c>
      <c r="H1015">
        <v>79.2</v>
      </c>
      <c r="I1015" t="s">
        <v>145</v>
      </c>
      <c r="J1015" t="s">
        <v>980</v>
      </c>
      <c r="K1015" t="s">
        <v>3818</v>
      </c>
      <c r="L1015" s="60" t="s">
        <v>151</v>
      </c>
      <c r="M1015" s="1" t="str">
        <f t="shared" si="101"/>
        <v>岡山市</v>
      </c>
      <c r="N1015" s="1" t="str">
        <f t="shared" si="103"/>
        <v>低</v>
      </c>
      <c r="O1015" s="45">
        <v>43710</v>
      </c>
      <c r="P1015" s="16">
        <f t="shared" si="102"/>
        <v>3</v>
      </c>
      <c r="Q1015" s="16">
        <f t="shared" si="104"/>
        <v>1</v>
      </c>
      <c r="R1015">
        <f t="shared" si="105"/>
        <v>1</v>
      </c>
    </row>
    <row r="1016" spans="1:18" x14ac:dyDescent="0.4">
      <c r="A1016" s="44" t="str">
        <f t="shared" si="100"/>
        <v>07-0146-0852-5910-2000-0000-0017f8400q6519</v>
      </c>
      <c r="B1016" s="71" t="s">
        <v>4114</v>
      </c>
      <c r="C1016" t="s">
        <v>4115</v>
      </c>
      <c r="E1016" t="s">
        <v>2012</v>
      </c>
      <c r="F1016" t="s">
        <v>818</v>
      </c>
      <c r="G1016" s="13">
        <v>44068</v>
      </c>
      <c r="H1016">
        <v>52.8</v>
      </c>
      <c r="I1016" t="s">
        <v>145</v>
      </c>
      <c r="J1016" t="s">
        <v>980</v>
      </c>
      <c r="K1016" t="s">
        <v>3818</v>
      </c>
      <c r="L1016" s="60" t="s">
        <v>151</v>
      </c>
      <c r="M1016" s="1" t="str">
        <f t="shared" si="101"/>
        <v>岡山市</v>
      </c>
      <c r="N1016" s="1" t="str">
        <f t="shared" si="103"/>
        <v>低</v>
      </c>
      <c r="O1016" s="45">
        <v>44068</v>
      </c>
      <c r="P1016" s="16">
        <f t="shared" si="102"/>
        <v>3</v>
      </c>
      <c r="Q1016" s="16">
        <f t="shared" si="104"/>
        <v>1</v>
      </c>
      <c r="R1016">
        <f t="shared" si="105"/>
        <v>1</v>
      </c>
    </row>
    <row r="1017" spans="1:18" x14ac:dyDescent="0.4">
      <c r="A1017" s="44" t="str">
        <f t="shared" si="100"/>
        <v>07-0141-0563-8510-2000-0000-0014g5400r1815</v>
      </c>
      <c r="B1017" t="s">
        <v>4116</v>
      </c>
      <c r="C1017" t="s">
        <v>4117</v>
      </c>
      <c r="E1017" t="s">
        <v>2013</v>
      </c>
      <c r="F1017" t="s">
        <v>859</v>
      </c>
      <c r="G1017" s="13">
        <v>43841</v>
      </c>
      <c r="H1017">
        <v>90.72</v>
      </c>
      <c r="I1017" t="s">
        <v>145</v>
      </c>
      <c r="J1017" t="s">
        <v>980</v>
      </c>
      <c r="K1017" t="s">
        <v>3818</v>
      </c>
      <c r="L1017" s="60" t="s">
        <v>152</v>
      </c>
      <c r="M1017" s="1" t="str">
        <f t="shared" si="101"/>
        <v>岡山市</v>
      </c>
      <c r="N1017" s="1" t="str">
        <f t="shared" si="103"/>
        <v>低</v>
      </c>
      <c r="O1017" s="45">
        <v>43841</v>
      </c>
      <c r="P1017" s="16">
        <f t="shared" si="102"/>
        <v>3</v>
      </c>
      <c r="Q1017" s="16">
        <f t="shared" si="104"/>
        <v>1</v>
      </c>
      <c r="R1017">
        <f t="shared" si="105"/>
        <v>1</v>
      </c>
    </row>
    <row r="1018" spans="1:18" x14ac:dyDescent="0.4">
      <c r="A1018" s="44" t="str">
        <f t="shared" si="100"/>
        <v>07-0158-9323-4910-2000-0000-0017c3590r8419</v>
      </c>
      <c r="B1018" t="s">
        <v>4118</v>
      </c>
      <c r="C1018" t="s">
        <v>4119</v>
      </c>
      <c r="E1018" t="s">
        <v>2014</v>
      </c>
      <c r="F1018" t="s">
        <v>860</v>
      </c>
      <c r="G1018" s="13">
        <v>43859</v>
      </c>
      <c r="H1018">
        <v>64.349999999999994</v>
      </c>
      <c r="I1018" t="s">
        <v>145</v>
      </c>
      <c r="J1018" t="s">
        <v>978</v>
      </c>
      <c r="K1018" t="s">
        <v>3818</v>
      </c>
      <c r="L1018" s="60" t="s">
        <v>151</v>
      </c>
      <c r="M1018" s="1" t="str">
        <f t="shared" si="101"/>
        <v>広島市</v>
      </c>
      <c r="N1018" s="1" t="str">
        <f t="shared" si="103"/>
        <v>低</v>
      </c>
      <c r="O1018" s="45">
        <v>43859</v>
      </c>
      <c r="P1018" s="16">
        <f t="shared" si="102"/>
        <v>3</v>
      </c>
      <c r="Q1018" s="16">
        <f t="shared" si="104"/>
        <v>1</v>
      </c>
      <c r="R1018">
        <f t="shared" si="105"/>
        <v>1</v>
      </c>
    </row>
    <row r="1019" spans="1:18" x14ac:dyDescent="0.4">
      <c r="A1019" s="44" t="str">
        <f t="shared" si="100"/>
        <v>07-0156-2526-1710-2000-0000-0012c5520u6117</v>
      </c>
      <c r="B1019" t="s">
        <v>4120</v>
      </c>
      <c r="C1019" t="s">
        <v>4121</v>
      </c>
      <c r="E1019" t="s">
        <v>2015</v>
      </c>
      <c r="F1019" t="s">
        <v>861</v>
      </c>
      <c r="G1019" s="13">
        <v>43769</v>
      </c>
      <c r="H1019">
        <v>75.599999999999994</v>
      </c>
      <c r="I1019" t="s">
        <v>145</v>
      </c>
      <c r="J1019" t="s">
        <v>978</v>
      </c>
      <c r="K1019" t="s">
        <v>3818</v>
      </c>
      <c r="L1019" s="60" t="s">
        <v>152</v>
      </c>
      <c r="M1019" s="1" t="str">
        <f t="shared" si="101"/>
        <v>広島市</v>
      </c>
      <c r="N1019" s="1" t="str">
        <f t="shared" si="103"/>
        <v>低</v>
      </c>
      <c r="O1019" s="45">
        <v>43769</v>
      </c>
      <c r="P1019" s="16">
        <f t="shared" si="102"/>
        <v>3</v>
      </c>
      <c r="Q1019" s="16">
        <f t="shared" si="104"/>
        <v>1</v>
      </c>
      <c r="R1019">
        <f t="shared" si="105"/>
        <v>1</v>
      </c>
    </row>
    <row r="1020" spans="1:18" x14ac:dyDescent="0.4">
      <c r="A1020" s="44" t="str">
        <f t="shared" si="100"/>
        <v>07-0165-0894-0610-2000-0000-0016m8600s5016</v>
      </c>
      <c r="B1020" t="s">
        <v>4122</v>
      </c>
      <c r="C1020" t="s">
        <v>4123</v>
      </c>
      <c r="D1020" s="83" t="s">
        <v>4466</v>
      </c>
      <c r="E1020" t="s">
        <v>2016</v>
      </c>
      <c r="F1020" t="s">
        <v>862</v>
      </c>
      <c r="G1020" s="13">
        <v>43741</v>
      </c>
      <c r="H1020">
        <v>79.2</v>
      </c>
      <c r="I1020" t="s">
        <v>145</v>
      </c>
      <c r="J1020" t="s">
        <v>978</v>
      </c>
      <c r="K1020" t="s">
        <v>3818</v>
      </c>
      <c r="L1020" s="60" t="s">
        <v>151</v>
      </c>
      <c r="M1020" s="1" t="str">
        <f t="shared" si="101"/>
        <v>広島市</v>
      </c>
      <c r="N1020" s="1" t="str">
        <f t="shared" si="103"/>
        <v>低</v>
      </c>
      <c r="O1020" s="45">
        <v>43741</v>
      </c>
      <c r="P1020" s="16">
        <f t="shared" si="102"/>
        <v>3</v>
      </c>
      <c r="Q1020" s="16">
        <f t="shared" si="104"/>
        <v>1</v>
      </c>
      <c r="R1020">
        <f t="shared" si="105"/>
        <v>1</v>
      </c>
    </row>
    <row r="1021" spans="1:18" x14ac:dyDescent="0.4">
      <c r="A1021" s="44" t="str">
        <f t="shared" si="100"/>
        <v>07-0165-0894-0510-2000-0000-0013m8600s5015</v>
      </c>
      <c r="B1021" t="s">
        <v>4124</v>
      </c>
      <c r="C1021" t="s">
        <v>4125</v>
      </c>
      <c r="D1021" s="83" t="s">
        <v>4466</v>
      </c>
      <c r="E1021" t="s">
        <v>2017</v>
      </c>
      <c r="F1021" t="s">
        <v>862</v>
      </c>
      <c r="G1021" s="13">
        <v>43741</v>
      </c>
      <c r="H1021">
        <v>64.349999999999994</v>
      </c>
      <c r="I1021" t="s">
        <v>145</v>
      </c>
      <c r="J1021" t="s">
        <v>978</v>
      </c>
      <c r="K1021" t="s">
        <v>3818</v>
      </c>
      <c r="L1021" s="60" t="s">
        <v>151</v>
      </c>
      <c r="M1021" s="1" t="str">
        <f t="shared" si="101"/>
        <v>広島市</v>
      </c>
      <c r="N1021" s="1" t="str">
        <f t="shared" si="103"/>
        <v>低</v>
      </c>
      <c r="O1021" s="45">
        <v>43741</v>
      </c>
      <c r="P1021" s="16">
        <f t="shared" si="102"/>
        <v>3</v>
      </c>
      <c r="Q1021" s="16">
        <f t="shared" si="104"/>
        <v>1</v>
      </c>
      <c r="R1021">
        <f t="shared" si="105"/>
        <v>1</v>
      </c>
    </row>
    <row r="1022" spans="1:18" x14ac:dyDescent="0.4">
      <c r="A1022" s="44" t="str">
        <f t="shared" si="100"/>
        <v>07-0158-9349-9010-2000-0000-0013e3590x8910</v>
      </c>
      <c r="B1022" t="s">
        <v>4126</v>
      </c>
      <c r="C1022" t="s">
        <v>4127</v>
      </c>
      <c r="E1022" t="s">
        <v>2018</v>
      </c>
      <c r="F1022" t="s">
        <v>863</v>
      </c>
      <c r="G1022" s="13">
        <v>43712</v>
      </c>
      <c r="H1022">
        <v>89.1</v>
      </c>
      <c r="I1022" t="s">
        <v>145</v>
      </c>
      <c r="J1022" t="s">
        <v>978</v>
      </c>
      <c r="K1022" t="s">
        <v>3818</v>
      </c>
      <c r="L1022" s="60" t="s">
        <v>151</v>
      </c>
      <c r="M1022" s="1" t="str">
        <f t="shared" si="101"/>
        <v>広島市</v>
      </c>
      <c r="N1022" s="1" t="str">
        <f t="shared" si="103"/>
        <v>低</v>
      </c>
      <c r="O1022" s="45">
        <v>43712</v>
      </c>
      <c r="P1022" s="16">
        <f t="shared" si="102"/>
        <v>3</v>
      </c>
      <c r="Q1022" s="16">
        <f t="shared" si="104"/>
        <v>1</v>
      </c>
      <c r="R1022">
        <f t="shared" si="105"/>
        <v>1</v>
      </c>
    </row>
    <row r="1023" spans="1:18" x14ac:dyDescent="0.4">
      <c r="A1023" s="44" t="str">
        <f t="shared" si="100"/>
        <v>07-0158-9353-4520-2000-0000-0011f3590r8415</v>
      </c>
      <c r="B1023" t="s">
        <v>4128</v>
      </c>
      <c r="C1023" t="s">
        <v>4129</v>
      </c>
      <c r="E1023" t="s">
        <v>2019</v>
      </c>
      <c r="F1023" t="s">
        <v>863</v>
      </c>
      <c r="G1023" s="13">
        <v>43742</v>
      </c>
      <c r="H1023">
        <v>59.95</v>
      </c>
      <c r="I1023" t="s">
        <v>145</v>
      </c>
      <c r="J1023" t="s">
        <v>978</v>
      </c>
      <c r="K1023" t="s">
        <v>3818</v>
      </c>
      <c r="L1023" s="60" t="s">
        <v>151</v>
      </c>
      <c r="M1023" s="1" t="str">
        <f t="shared" si="101"/>
        <v>広島市</v>
      </c>
      <c r="N1023" s="1" t="str">
        <f t="shared" si="103"/>
        <v>低</v>
      </c>
      <c r="O1023" s="45">
        <v>43742</v>
      </c>
      <c r="P1023" s="16">
        <f t="shared" si="102"/>
        <v>3</v>
      </c>
      <c r="Q1023" s="16">
        <f t="shared" si="104"/>
        <v>1</v>
      </c>
      <c r="R1023">
        <f t="shared" si="105"/>
        <v>1</v>
      </c>
    </row>
    <row r="1024" spans="1:18" x14ac:dyDescent="0.4">
      <c r="A1024" s="44" t="str">
        <f t="shared" si="100"/>
        <v>07-0162-3274-2810-2000-0000-0016h2630s2218</v>
      </c>
      <c r="B1024" t="s">
        <v>4130</v>
      </c>
      <c r="C1024" t="s">
        <v>4131</v>
      </c>
      <c r="E1024" t="s">
        <v>2020</v>
      </c>
      <c r="F1024" t="s">
        <v>322</v>
      </c>
      <c r="G1024" s="13">
        <v>43766</v>
      </c>
      <c r="H1024">
        <v>78.12</v>
      </c>
      <c r="I1024" t="s">
        <v>145</v>
      </c>
      <c r="J1024" t="s">
        <v>978</v>
      </c>
      <c r="K1024" t="s">
        <v>3818</v>
      </c>
      <c r="L1024" s="60" t="s">
        <v>152</v>
      </c>
      <c r="M1024" s="1" t="str">
        <f t="shared" si="101"/>
        <v>広島市</v>
      </c>
      <c r="N1024" s="1" t="str">
        <f t="shared" si="103"/>
        <v>低</v>
      </c>
      <c r="O1024" s="45">
        <v>43766</v>
      </c>
      <c r="P1024" s="16">
        <f t="shared" si="102"/>
        <v>3</v>
      </c>
      <c r="Q1024" s="16">
        <f t="shared" si="104"/>
        <v>1</v>
      </c>
      <c r="R1024">
        <f t="shared" si="105"/>
        <v>1</v>
      </c>
    </row>
    <row r="1025" spans="1:18" x14ac:dyDescent="0.4">
      <c r="A1025" s="44" t="str">
        <f t="shared" si="100"/>
        <v>07-0158-9349-8710-2000-0000-0013e3590x8817</v>
      </c>
      <c r="B1025" t="s">
        <v>4132</v>
      </c>
      <c r="C1025" t="s">
        <v>4133</v>
      </c>
      <c r="E1025" t="s">
        <v>2021</v>
      </c>
      <c r="F1025" t="s">
        <v>811</v>
      </c>
      <c r="G1025" s="13">
        <v>43756</v>
      </c>
      <c r="H1025">
        <v>89.1</v>
      </c>
      <c r="I1025" t="s">
        <v>145</v>
      </c>
      <c r="J1025" t="s">
        <v>978</v>
      </c>
      <c r="K1025" t="s">
        <v>3818</v>
      </c>
      <c r="L1025" s="60" t="s">
        <v>151</v>
      </c>
      <c r="M1025" s="1" t="str">
        <f t="shared" si="101"/>
        <v>広島市</v>
      </c>
      <c r="N1025" s="1" t="str">
        <f t="shared" si="103"/>
        <v>低</v>
      </c>
      <c r="O1025" s="45">
        <v>43756</v>
      </c>
      <c r="P1025" s="16">
        <f t="shared" si="102"/>
        <v>3</v>
      </c>
      <c r="Q1025" s="16">
        <f t="shared" si="104"/>
        <v>1</v>
      </c>
      <c r="R1025">
        <f t="shared" si="105"/>
        <v>1</v>
      </c>
    </row>
    <row r="1026" spans="1:18" x14ac:dyDescent="0.4">
      <c r="A1026" s="44" t="str">
        <f t="shared" si="100"/>
        <v>07-0167-8264-9410-2000-0000-0014</v>
      </c>
      <c r="B1026" t="s">
        <v>4134</v>
      </c>
      <c r="C1026" s="76"/>
      <c r="E1026" t="s">
        <v>2022</v>
      </c>
      <c r="F1026" t="s">
        <v>864</v>
      </c>
      <c r="G1026" s="13">
        <v>43740</v>
      </c>
      <c r="H1026">
        <v>17.324999999999999</v>
      </c>
      <c r="I1026" t="s">
        <v>145</v>
      </c>
      <c r="J1026" t="s">
        <v>978</v>
      </c>
      <c r="K1026" t="s">
        <v>3818</v>
      </c>
      <c r="L1026" s="60" t="s">
        <v>151</v>
      </c>
      <c r="M1026" s="1" t="str">
        <f t="shared" si="101"/>
        <v>広島市</v>
      </c>
      <c r="N1026" s="1" t="str">
        <f t="shared" si="103"/>
        <v>低</v>
      </c>
      <c r="O1026" s="45">
        <v>43740</v>
      </c>
      <c r="P1026" s="16">
        <f t="shared" si="102"/>
        <v>3</v>
      </c>
      <c r="Q1026" s="16">
        <f t="shared" si="104"/>
        <v>0</v>
      </c>
      <c r="R1026">
        <f t="shared" si="105"/>
        <v>1</v>
      </c>
    </row>
    <row r="1027" spans="1:18" x14ac:dyDescent="0.4">
      <c r="A1027" s="44" t="str">
        <f t="shared" si="100"/>
        <v>07-0167-8241-4620-2000-0000-0019</v>
      </c>
      <c r="B1027" t="s">
        <v>4135</v>
      </c>
      <c r="C1027" s="76"/>
      <c r="E1027" t="s">
        <v>2023</v>
      </c>
      <c r="F1027" t="s">
        <v>865</v>
      </c>
      <c r="G1027" s="13">
        <v>43710</v>
      </c>
      <c r="H1027">
        <v>70.400000000000006</v>
      </c>
      <c r="I1027" t="s">
        <v>145</v>
      </c>
      <c r="J1027" t="s">
        <v>978</v>
      </c>
      <c r="K1027" t="s">
        <v>3818</v>
      </c>
      <c r="L1027" s="60" t="s">
        <v>151</v>
      </c>
      <c r="M1027" s="1" t="str">
        <f t="shared" si="101"/>
        <v>広島市</v>
      </c>
      <c r="N1027" s="1" t="str">
        <f t="shared" si="103"/>
        <v>低</v>
      </c>
      <c r="O1027" s="45">
        <v>43710</v>
      </c>
      <c r="P1027" s="16">
        <f t="shared" si="102"/>
        <v>3</v>
      </c>
      <c r="Q1027" s="16">
        <f t="shared" si="104"/>
        <v>0</v>
      </c>
      <c r="R1027">
        <f t="shared" si="105"/>
        <v>1</v>
      </c>
    </row>
    <row r="1028" spans="1:18" x14ac:dyDescent="0.4">
      <c r="A1028" s="44" t="str">
        <f t="shared" ref="A1028:A1091" si="106">+B1028&amp;C1028</f>
        <v>07-0134-1909-7210-2000-0000-0013a9310x4712</v>
      </c>
      <c r="B1028" t="s">
        <v>4136</v>
      </c>
      <c r="C1028" t="s">
        <v>4137</v>
      </c>
      <c r="D1028" s="83" t="s">
        <v>4466</v>
      </c>
      <c r="E1028" t="s">
        <v>2024</v>
      </c>
      <c r="F1028" t="s">
        <v>866</v>
      </c>
      <c r="G1028" s="13">
        <v>43865</v>
      </c>
      <c r="H1028">
        <v>63</v>
      </c>
      <c r="I1028" t="s">
        <v>145</v>
      </c>
      <c r="J1028" t="s">
        <v>980</v>
      </c>
      <c r="K1028" t="s">
        <v>3818</v>
      </c>
      <c r="L1028" s="60" t="s">
        <v>152</v>
      </c>
      <c r="M1028" s="1" t="str">
        <f t="shared" ref="M1028:M1091" si="107">+VLOOKUP(J1028,$T$2:$U$11,2,0)</f>
        <v>岡山市</v>
      </c>
      <c r="N1028" s="1" t="str">
        <f t="shared" si="103"/>
        <v>低</v>
      </c>
      <c r="O1028" s="45">
        <v>43865</v>
      </c>
      <c r="P1028" s="16">
        <f t="shared" ref="P1028:P1091" si="108">DATEDIF(O1028,$B$1,"Y")</f>
        <v>3</v>
      </c>
      <c r="Q1028" s="16">
        <f t="shared" si="104"/>
        <v>1</v>
      </c>
      <c r="R1028">
        <f t="shared" si="105"/>
        <v>1</v>
      </c>
    </row>
    <row r="1029" spans="1:18" x14ac:dyDescent="0.4">
      <c r="A1029" s="44" t="str">
        <f t="shared" si="106"/>
        <v>07-0146-1041-9310-2000-0000-0010e0410p6913</v>
      </c>
      <c r="B1029" t="s">
        <v>4138</v>
      </c>
      <c r="C1029" t="s">
        <v>4139</v>
      </c>
      <c r="E1029" t="s">
        <v>2025</v>
      </c>
      <c r="F1029" t="s">
        <v>867</v>
      </c>
      <c r="G1029" s="13">
        <v>43826</v>
      </c>
      <c r="H1029">
        <v>83.16</v>
      </c>
      <c r="I1029" t="s">
        <v>145</v>
      </c>
      <c r="J1029" t="s">
        <v>980</v>
      </c>
      <c r="K1029" t="s">
        <v>3818</v>
      </c>
      <c r="L1029" s="60" t="s">
        <v>152</v>
      </c>
      <c r="M1029" s="1" t="str">
        <f t="shared" si="107"/>
        <v>岡山市</v>
      </c>
      <c r="N1029" s="1" t="str">
        <f t="shared" si="103"/>
        <v>低</v>
      </c>
      <c r="O1029" s="45">
        <v>43826</v>
      </c>
      <c r="P1029" s="16">
        <f t="shared" si="108"/>
        <v>3</v>
      </c>
      <c r="Q1029" s="16">
        <f t="shared" si="104"/>
        <v>1</v>
      </c>
      <c r="R1029">
        <f t="shared" si="105"/>
        <v>1</v>
      </c>
    </row>
    <row r="1030" spans="1:18" x14ac:dyDescent="0.4">
      <c r="A1030" s="44" t="str">
        <f t="shared" si="106"/>
        <v>07-0134-1396-3610-2000-0000-0017m3310u4316</v>
      </c>
      <c r="B1030" t="s">
        <v>4140</v>
      </c>
      <c r="C1030" t="s">
        <v>4141</v>
      </c>
      <c r="E1030" t="s">
        <v>2026</v>
      </c>
      <c r="F1030" t="s">
        <v>868</v>
      </c>
      <c r="G1030" s="13">
        <v>43747</v>
      </c>
      <c r="H1030">
        <v>15.12</v>
      </c>
      <c r="I1030" t="s">
        <v>145</v>
      </c>
      <c r="J1030" t="s">
        <v>980</v>
      </c>
      <c r="K1030" t="s">
        <v>3818</v>
      </c>
      <c r="L1030" s="60" t="s">
        <v>152</v>
      </c>
      <c r="M1030" s="1" t="str">
        <f t="shared" si="107"/>
        <v>岡山市</v>
      </c>
      <c r="N1030" s="1" t="str">
        <f t="shared" si="103"/>
        <v>低</v>
      </c>
      <c r="O1030" s="45">
        <v>43747</v>
      </c>
      <c r="P1030" s="16">
        <f t="shared" si="108"/>
        <v>3</v>
      </c>
      <c r="Q1030" s="16">
        <f t="shared" si="104"/>
        <v>1</v>
      </c>
      <c r="R1030">
        <f t="shared" si="105"/>
        <v>1</v>
      </c>
    </row>
    <row r="1031" spans="1:18" x14ac:dyDescent="0.4">
      <c r="A1031" s="44" t="str">
        <f t="shared" si="106"/>
        <v/>
      </c>
      <c r="B1031" s="76"/>
      <c r="C1031" s="76"/>
      <c r="E1031" t="s">
        <v>2027</v>
      </c>
      <c r="F1031" t="s">
        <v>869</v>
      </c>
      <c r="G1031" s="13">
        <v>43766</v>
      </c>
      <c r="H1031">
        <v>7.56</v>
      </c>
      <c r="I1031" t="s">
        <v>145</v>
      </c>
      <c r="J1031" t="s">
        <v>978</v>
      </c>
      <c r="K1031" s="76"/>
      <c r="L1031" s="60" t="s">
        <v>972</v>
      </c>
      <c r="M1031" s="1" t="str">
        <f t="shared" si="107"/>
        <v>広島市</v>
      </c>
      <c r="N1031" s="1" t="str">
        <f t="shared" si="103"/>
        <v>低</v>
      </c>
      <c r="O1031" s="45">
        <v>43766</v>
      </c>
      <c r="P1031" s="16">
        <f t="shared" si="108"/>
        <v>3</v>
      </c>
      <c r="Q1031" s="16">
        <f t="shared" si="104"/>
        <v>0</v>
      </c>
      <c r="R1031">
        <f t="shared" si="105"/>
        <v>0</v>
      </c>
    </row>
    <row r="1032" spans="1:18" x14ac:dyDescent="0.4">
      <c r="A1032" s="44" t="str">
        <f t="shared" si="106"/>
        <v>07-0111-1287-3210-2000-0000-0020k2110v1312</v>
      </c>
      <c r="B1032" t="s">
        <v>4142</v>
      </c>
      <c r="C1032" t="s">
        <v>4143</v>
      </c>
      <c r="E1032" t="s">
        <v>2028</v>
      </c>
      <c r="F1032" t="s">
        <v>870</v>
      </c>
      <c r="G1032" s="13">
        <v>43892</v>
      </c>
      <c r="H1032">
        <v>90.09</v>
      </c>
      <c r="I1032" t="s">
        <v>145</v>
      </c>
      <c r="J1032" t="s">
        <v>994</v>
      </c>
      <c r="K1032" t="s">
        <v>3818</v>
      </c>
      <c r="L1032" s="60" t="s">
        <v>152</v>
      </c>
      <c r="M1032" s="1" t="str">
        <f t="shared" si="107"/>
        <v>鳥取市</v>
      </c>
      <c r="N1032" s="1" t="str">
        <f t="shared" si="103"/>
        <v>低</v>
      </c>
      <c r="O1032" s="45">
        <v>43892</v>
      </c>
      <c r="P1032" s="16">
        <f t="shared" si="108"/>
        <v>3</v>
      </c>
      <c r="Q1032" s="16">
        <f t="shared" si="104"/>
        <v>1</v>
      </c>
      <c r="R1032">
        <f t="shared" si="105"/>
        <v>1</v>
      </c>
    </row>
    <row r="1033" spans="1:18" x14ac:dyDescent="0.4">
      <c r="A1033" s="44" t="str">
        <f t="shared" si="106"/>
        <v>07-0158-9458-5310-2000-0000-0011f4590w8513</v>
      </c>
      <c r="B1033" t="s">
        <v>4144</v>
      </c>
      <c r="C1033" t="s">
        <v>4145</v>
      </c>
      <c r="E1033" t="s">
        <v>2029</v>
      </c>
      <c r="F1033" t="s">
        <v>747</v>
      </c>
      <c r="G1033" s="13">
        <v>43969</v>
      </c>
      <c r="H1033">
        <v>52.92</v>
      </c>
      <c r="I1033" t="s">
        <v>145</v>
      </c>
      <c r="J1033" t="s">
        <v>992</v>
      </c>
      <c r="K1033" t="s">
        <v>3818</v>
      </c>
      <c r="L1033" s="60" t="s">
        <v>152</v>
      </c>
      <c r="M1033" s="1" t="str">
        <f t="shared" si="107"/>
        <v>広島市</v>
      </c>
      <c r="N1033" s="1" t="str">
        <f t="shared" si="103"/>
        <v>低</v>
      </c>
      <c r="O1033" s="45">
        <v>43969</v>
      </c>
      <c r="P1033" s="16">
        <f t="shared" si="108"/>
        <v>3</v>
      </c>
      <c r="Q1033" s="16">
        <f t="shared" si="104"/>
        <v>1</v>
      </c>
      <c r="R1033">
        <f t="shared" si="105"/>
        <v>1</v>
      </c>
    </row>
    <row r="1034" spans="1:18" x14ac:dyDescent="0.4">
      <c r="A1034" s="44" t="str">
        <f t="shared" si="106"/>
        <v>07-0158-9461-5110-2000-0000-0019g4590p8511</v>
      </c>
      <c r="B1034" t="s">
        <v>4146</v>
      </c>
      <c r="C1034" t="s">
        <v>4147</v>
      </c>
      <c r="E1034" t="s">
        <v>2030</v>
      </c>
      <c r="F1034" t="s">
        <v>854</v>
      </c>
      <c r="G1034" s="13">
        <v>44085</v>
      </c>
      <c r="H1034">
        <v>90.72</v>
      </c>
      <c r="I1034" t="s">
        <v>145</v>
      </c>
      <c r="J1034" t="s">
        <v>978</v>
      </c>
      <c r="K1034" t="s">
        <v>3818</v>
      </c>
      <c r="L1034" s="60" t="s">
        <v>152</v>
      </c>
      <c r="M1034" s="1" t="str">
        <f t="shared" si="107"/>
        <v>広島市</v>
      </c>
      <c r="N1034" s="1" t="str">
        <f t="shared" si="103"/>
        <v>低</v>
      </c>
      <c r="O1034" s="45">
        <v>44085</v>
      </c>
      <c r="P1034" s="16">
        <f t="shared" si="108"/>
        <v>2</v>
      </c>
      <c r="Q1034" s="16">
        <f t="shared" si="104"/>
        <v>1</v>
      </c>
      <c r="R1034">
        <f t="shared" si="105"/>
        <v>1</v>
      </c>
    </row>
    <row r="1035" spans="1:18" x14ac:dyDescent="0.4">
      <c r="A1035" s="44" t="str">
        <f t="shared" si="106"/>
        <v>07-0156-2530-8510-2000-0000-0016d5520n6815</v>
      </c>
      <c r="B1035" t="s">
        <v>4148</v>
      </c>
      <c r="C1035" t="s">
        <v>4149</v>
      </c>
      <c r="E1035" t="s">
        <v>2031</v>
      </c>
      <c r="F1035" t="s">
        <v>871</v>
      </c>
      <c r="G1035" s="13">
        <v>43896</v>
      </c>
      <c r="H1035">
        <v>90.72</v>
      </c>
      <c r="I1035" t="s">
        <v>145</v>
      </c>
      <c r="J1035" t="s">
        <v>978</v>
      </c>
      <c r="K1035" t="s">
        <v>3818</v>
      </c>
      <c r="L1035" s="60" t="s">
        <v>152</v>
      </c>
      <c r="M1035" s="1" t="str">
        <f t="shared" si="107"/>
        <v>広島市</v>
      </c>
      <c r="N1035" s="1" t="str">
        <f t="shared" si="103"/>
        <v>低</v>
      </c>
      <c r="O1035" s="45">
        <v>43896</v>
      </c>
      <c r="P1035" s="16">
        <f t="shared" si="108"/>
        <v>3</v>
      </c>
      <c r="Q1035" s="16">
        <f t="shared" si="104"/>
        <v>1</v>
      </c>
      <c r="R1035">
        <f t="shared" si="105"/>
        <v>1</v>
      </c>
    </row>
    <row r="1036" spans="1:18" x14ac:dyDescent="0.4">
      <c r="A1036" s="44" t="str">
        <f t="shared" si="106"/>
        <v>07-0146-0818-7810-2000-0000-0012b8400w6718</v>
      </c>
      <c r="B1036" t="s">
        <v>4150</v>
      </c>
      <c r="C1036" t="s">
        <v>4151</v>
      </c>
      <c r="E1036" t="s">
        <v>2032</v>
      </c>
      <c r="F1036" t="s">
        <v>872</v>
      </c>
      <c r="G1036" s="13">
        <v>43707</v>
      </c>
      <c r="H1036">
        <v>89.1</v>
      </c>
      <c r="I1036" t="s">
        <v>145</v>
      </c>
      <c r="J1036" t="s">
        <v>993</v>
      </c>
      <c r="K1036" t="s">
        <v>2285</v>
      </c>
      <c r="L1036" s="60" t="s">
        <v>151</v>
      </c>
      <c r="M1036" s="1" t="str">
        <f t="shared" si="107"/>
        <v>岡山市</v>
      </c>
      <c r="N1036" s="1" t="str">
        <f t="shared" si="103"/>
        <v>低</v>
      </c>
      <c r="O1036" s="45">
        <v>43707</v>
      </c>
      <c r="P1036" s="16">
        <f t="shared" si="108"/>
        <v>4</v>
      </c>
      <c r="Q1036" s="16">
        <f t="shared" si="104"/>
        <v>1</v>
      </c>
      <c r="R1036">
        <f t="shared" si="105"/>
        <v>1</v>
      </c>
    </row>
    <row r="1037" spans="1:18" x14ac:dyDescent="0.4">
      <c r="A1037" s="44" t="str">
        <f t="shared" si="106"/>
        <v>07-0156-2529-8110-2000-0000-0018c5520x6811</v>
      </c>
      <c r="B1037" t="s">
        <v>4152</v>
      </c>
      <c r="C1037" t="s">
        <v>4153</v>
      </c>
      <c r="E1037" t="s">
        <v>2033</v>
      </c>
      <c r="F1037" t="s">
        <v>873</v>
      </c>
      <c r="G1037" s="13">
        <v>43932</v>
      </c>
      <c r="H1037">
        <v>74.97</v>
      </c>
      <c r="I1037" t="s">
        <v>145</v>
      </c>
      <c r="J1037" t="s">
        <v>978</v>
      </c>
      <c r="K1037" t="s">
        <v>3818</v>
      </c>
      <c r="L1037" s="60" t="s">
        <v>152</v>
      </c>
      <c r="M1037" s="1" t="str">
        <f t="shared" si="107"/>
        <v>広島市</v>
      </c>
      <c r="N1037" s="1" t="str">
        <f t="shared" si="103"/>
        <v>低</v>
      </c>
      <c r="O1037" s="45">
        <v>43932</v>
      </c>
      <c r="P1037" s="16">
        <f t="shared" si="108"/>
        <v>3</v>
      </c>
      <c r="Q1037" s="16">
        <f t="shared" si="104"/>
        <v>1</v>
      </c>
      <c r="R1037">
        <f t="shared" si="105"/>
        <v>1</v>
      </c>
    </row>
    <row r="1038" spans="1:18" x14ac:dyDescent="0.4">
      <c r="A1038" s="44" t="str">
        <f t="shared" si="106"/>
        <v>07-0134-1936-3810-2000-0000-0011d9310u4318</v>
      </c>
      <c r="B1038" t="s">
        <v>4154</v>
      </c>
      <c r="C1038" t="s">
        <v>4155</v>
      </c>
      <c r="D1038" s="83" t="s">
        <v>4466</v>
      </c>
      <c r="E1038" t="s">
        <v>2034</v>
      </c>
      <c r="F1038" t="s">
        <v>874</v>
      </c>
      <c r="G1038" s="13">
        <v>43893</v>
      </c>
      <c r="H1038">
        <v>40.32</v>
      </c>
      <c r="I1038" t="s">
        <v>145</v>
      </c>
      <c r="J1038" t="s">
        <v>980</v>
      </c>
      <c r="K1038" t="s">
        <v>3818</v>
      </c>
      <c r="L1038" s="60" t="s">
        <v>152</v>
      </c>
      <c r="M1038" s="1" t="str">
        <f t="shared" si="107"/>
        <v>岡山市</v>
      </c>
      <c r="N1038" s="1" t="str">
        <f t="shared" si="103"/>
        <v>低</v>
      </c>
      <c r="O1038" s="45">
        <v>43893</v>
      </c>
      <c r="P1038" s="16">
        <f t="shared" si="108"/>
        <v>3</v>
      </c>
      <c r="Q1038" s="16">
        <f t="shared" si="104"/>
        <v>1</v>
      </c>
      <c r="R1038">
        <f t="shared" si="105"/>
        <v>1</v>
      </c>
    </row>
    <row r="1039" spans="1:18" x14ac:dyDescent="0.4">
      <c r="A1039" s="44" t="str">
        <f t="shared" si="106"/>
        <v>07-0158-9352-2410-2000-0000-0012f3590q8214</v>
      </c>
      <c r="B1039" t="s">
        <v>4156</v>
      </c>
      <c r="C1039" t="s">
        <v>4157</v>
      </c>
      <c r="E1039" t="s">
        <v>2035</v>
      </c>
      <c r="F1039" t="s">
        <v>875</v>
      </c>
      <c r="G1039" s="13">
        <v>43894</v>
      </c>
      <c r="H1039">
        <v>64.900000000000006</v>
      </c>
      <c r="I1039" t="s">
        <v>145</v>
      </c>
      <c r="J1039" t="s">
        <v>978</v>
      </c>
      <c r="K1039" t="s">
        <v>3818</v>
      </c>
      <c r="L1039" s="60" t="s">
        <v>151</v>
      </c>
      <c r="M1039" s="1" t="str">
        <f t="shared" si="107"/>
        <v>広島市</v>
      </c>
      <c r="N1039" s="1" t="str">
        <f t="shared" si="103"/>
        <v>低</v>
      </c>
      <c r="O1039" s="45">
        <v>43894</v>
      </c>
      <c r="P1039" s="16">
        <f t="shared" si="108"/>
        <v>3</v>
      </c>
      <c r="Q1039" s="16">
        <f t="shared" si="104"/>
        <v>1</v>
      </c>
      <c r="R1039">
        <f t="shared" si="105"/>
        <v>1</v>
      </c>
    </row>
    <row r="1040" spans="1:18" x14ac:dyDescent="0.4">
      <c r="A1040" s="44" t="str">
        <f t="shared" si="106"/>
        <v>07-0134-1933-6310-2000-0000-0012d9310r4613</v>
      </c>
      <c r="B1040" t="s">
        <v>4158</v>
      </c>
      <c r="C1040" t="s">
        <v>4159</v>
      </c>
      <c r="E1040" t="s">
        <v>2036</v>
      </c>
      <c r="F1040" t="s">
        <v>866</v>
      </c>
      <c r="G1040" s="13">
        <v>43796</v>
      </c>
      <c r="H1040">
        <v>18.585000000000001</v>
      </c>
      <c r="I1040" t="s">
        <v>145</v>
      </c>
      <c r="J1040" t="s">
        <v>980</v>
      </c>
      <c r="K1040" t="s">
        <v>3818</v>
      </c>
      <c r="L1040" s="60" t="s">
        <v>152</v>
      </c>
      <c r="M1040" s="1" t="str">
        <f t="shared" si="107"/>
        <v>岡山市</v>
      </c>
      <c r="N1040" s="1" t="str">
        <f t="shared" si="103"/>
        <v>低</v>
      </c>
      <c r="O1040" s="45">
        <v>43796</v>
      </c>
      <c r="P1040" s="16">
        <f t="shared" si="108"/>
        <v>3</v>
      </c>
      <c r="Q1040" s="16">
        <f t="shared" si="104"/>
        <v>1</v>
      </c>
      <c r="R1040">
        <f t="shared" si="105"/>
        <v>1</v>
      </c>
    </row>
    <row r="1041" spans="1:18" x14ac:dyDescent="0.4">
      <c r="A1041" s="44" t="str">
        <f t="shared" si="106"/>
        <v>07-0134-1933-5810-2000-0000-0016d9310r4518</v>
      </c>
      <c r="B1041" t="s">
        <v>4160</v>
      </c>
      <c r="C1041" t="s">
        <v>4161</v>
      </c>
      <c r="E1041" t="s">
        <v>2037</v>
      </c>
      <c r="F1041" t="s">
        <v>866</v>
      </c>
      <c r="G1041" s="13">
        <v>43796</v>
      </c>
      <c r="H1041">
        <v>25.83</v>
      </c>
      <c r="I1041" t="s">
        <v>145</v>
      </c>
      <c r="J1041" t="s">
        <v>980</v>
      </c>
      <c r="K1041" t="s">
        <v>3818</v>
      </c>
      <c r="L1041" s="60" t="s">
        <v>152</v>
      </c>
      <c r="M1041" s="1" t="str">
        <f t="shared" si="107"/>
        <v>岡山市</v>
      </c>
      <c r="N1041" s="1" t="str">
        <f t="shared" si="103"/>
        <v>低</v>
      </c>
      <c r="O1041" s="45">
        <v>43796</v>
      </c>
      <c r="P1041" s="16">
        <f t="shared" si="108"/>
        <v>3</v>
      </c>
      <c r="Q1041" s="16">
        <f t="shared" si="104"/>
        <v>1</v>
      </c>
      <c r="R1041">
        <f t="shared" si="105"/>
        <v>1</v>
      </c>
    </row>
    <row r="1042" spans="1:18" x14ac:dyDescent="0.4">
      <c r="A1042" s="44" t="str">
        <f t="shared" si="106"/>
        <v>07-0158-9451-3210-2000-0000-0013f4590p8312</v>
      </c>
      <c r="B1042" t="s">
        <v>4162</v>
      </c>
      <c r="C1042" t="s">
        <v>4163</v>
      </c>
      <c r="E1042" t="s">
        <v>2038</v>
      </c>
      <c r="F1042" t="s">
        <v>876</v>
      </c>
      <c r="G1042" s="13">
        <v>43886</v>
      </c>
      <c r="H1042">
        <v>90.72</v>
      </c>
      <c r="I1042" t="s">
        <v>145</v>
      </c>
      <c r="J1042" t="s">
        <v>978</v>
      </c>
      <c r="K1042" t="s">
        <v>3818</v>
      </c>
      <c r="L1042" s="60" t="s">
        <v>152</v>
      </c>
      <c r="M1042" s="1" t="str">
        <f t="shared" si="107"/>
        <v>広島市</v>
      </c>
      <c r="N1042" s="1" t="str">
        <f t="shared" si="103"/>
        <v>低</v>
      </c>
      <c r="O1042" s="45">
        <v>43886</v>
      </c>
      <c r="P1042" s="16">
        <f t="shared" si="108"/>
        <v>3</v>
      </c>
      <c r="Q1042" s="16">
        <f t="shared" si="104"/>
        <v>1</v>
      </c>
      <c r="R1042">
        <f t="shared" si="105"/>
        <v>1</v>
      </c>
    </row>
    <row r="1043" spans="1:18" x14ac:dyDescent="0.4">
      <c r="A1043" s="44" t="str">
        <f t="shared" si="106"/>
        <v>07-0158-9352-9910-2000-0000-0014f3590q8919</v>
      </c>
      <c r="B1043" t="s">
        <v>4164</v>
      </c>
      <c r="C1043" t="s">
        <v>4165</v>
      </c>
      <c r="E1043" t="s">
        <v>2039</v>
      </c>
      <c r="F1043" t="s">
        <v>685</v>
      </c>
      <c r="G1043" s="13">
        <v>43798</v>
      </c>
      <c r="H1043">
        <v>59.4</v>
      </c>
      <c r="I1043" t="s">
        <v>145</v>
      </c>
      <c r="J1043" t="s">
        <v>978</v>
      </c>
      <c r="K1043" t="s">
        <v>3818</v>
      </c>
      <c r="L1043" s="60" t="s">
        <v>151</v>
      </c>
      <c r="M1043" s="1" t="str">
        <f t="shared" si="107"/>
        <v>広島市</v>
      </c>
      <c r="N1043" s="1" t="str">
        <f t="shared" si="103"/>
        <v>低</v>
      </c>
      <c r="O1043" s="45">
        <v>43798</v>
      </c>
      <c r="P1043" s="16">
        <f t="shared" si="108"/>
        <v>3</v>
      </c>
      <c r="Q1043" s="16">
        <f t="shared" si="104"/>
        <v>1</v>
      </c>
      <c r="R1043">
        <f t="shared" si="105"/>
        <v>1</v>
      </c>
    </row>
    <row r="1044" spans="1:18" x14ac:dyDescent="0.4">
      <c r="A1044" s="44" t="str">
        <f t="shared" si="106"/>
        <v>07-0271-1285-8310-2000-0000-0012k2710t1823</v>
      </c>
      <c r="B1044" t="s">
        <v>4166</v>
      </c>
      <c r="C1044" t="s">
        <v>4167</v>
      </c>
      <c r="E1044" t="s">
        <v>2040</v>
      </c>
      <c r="F1044" t="s">
        <v>877</v>
      </c>
      <c r="G1044" s="13">
        <v>43997</v>
      </c>
      <c r="H1044">
        <v>34.65</v>
      </c>
      <c r="I1044" t="s">
        <v>145</v>
      </c>
      <c r="J1044" t="s">
        <v>997</v>
      </c>
      <c r="K1044" t="s">
        <v>3818</v>
      </c>
      <c r="L1044" s="60" t="s">
        <v>152</v>
      </c>
      <c r="M1044" s="1" t="str">
        <f t="shared" si="107"/>
        <v>山口市</v>
      </c>
      <c r="N1044" s="1" t="str">
        <f t="shared" si="103"/>
        <v>低</v>
      </c>
      <c r="O1044" s="45">
        <v>43997</v>
      </c>
      <c r="P1044" s="16">
        <f t="shared" si="108"/>
        <v>3</v>
      </c>
      <c r="Q1044" s="16">
        <f t="shared" si="104"/>
        <v>1</v>
      </c>
      <c r="R1044">
        <f t="shared" si="105"/>
        <v>1</v>
      </c>
    </row>
    <row r="1045" spans="1:18" x14ac:dyDescent="0.4">
      <c r="A1045" s="44" t="str">
        <f t="shared" si="106"/>
        <v>07-0167-8209-0910-2000-0000-0013a2680x7019</v>
      </c>
      <c r="B1045" t="s">
        <v>4168</v>
      </c>
      <c r="C1045" t="s">
        <v>4169</v>
      </c>
      <c r="E1045" t="s">
        <v>2041</v>
      </c>
      <c r="F1045" t="s">
        <v>797</v>
      </c>
      <c r="G1045" s="13">
        <v>43901</v>
      </c>
      <c r="H1045">
        <v>79.2</v>
      </c>
      <c r="I1045" t="s">
        <v>145</v>
      </c>
      <c r="J1045" t="s">
        <v>978</v>
      </c>
      <c r="K1045" t="s">
        <v>2285</v>
      </c>
      <c r="L1045" s="60" t="s">
        <v>151</v>
      </c>
      <c r="M1045" s="1" t="str">
        <f t="shared" si="107"/>
        <v>広島市</v>
      </c>
      <c r="N1045" s="1" t="str">
        <f t="shared" si="103"/>
        <v>低</v>
      </c>
      <c r="O1045" s="45">
        <v>43901</v>
      </c>
      <c r="P1045" s="16">
        <f t="shared" si="108"/>
        <v>3</v>
      </c>
      <c r="Q1045" s="16">
        <f t="shared" si="104"/>
        <v>1</v>
      </c>
      <c r="R1045">
        <f t="shared" si="105"/>
        <v>1</v>
      </c>
    </row>
    <row r="1046" spans="1:18" x14ac:dyDescent="0.4">
      <c r="A1046" s="44" t="str">
        <f t="shared" si="106"/>
        <v>07-0167-8209-4710-2000-0000-0011a2680x7417</v>
      </c>
      <c r="B1046" t="s">
        <v>4170</v>
      </c>
      <c r="C1046" t="s">
        <v>4171</v>
      </c>
      <c r="E1046" t="s">
        <v>2042</v>
      </c>
      <c r="F1046" t="s">
        <v>797</v>
      </c>
      <c r="G1046" s="13">
        <v>43901</v>
      </c>
      <c r="H1046">
        <v>46.2</v>
      </c>
      <c r="I1046" t="s">
        <v>145</v>
      </c>
      <c r="J1046" t="s">
        <v>978</v>
      </c>
      <c r="K1046" t="s">
        <v>2285</v>
      </c>
      <c r="L1046" s="60" t="s">
        <v>151</v>
      </c>
      <c r="M1046" s="1" t="str">
        <f t="shared" si="107"/>
        <v>広島市</v>
      </c>
      <c r="N1046" s="1" t="str">
        <f t="shared" si="103"/>
        <v>低</v>
      </c>
      <c r="O1046" s="45">
        <v>43901</v>
      </c>
      <c r="P1046" s="16">
        <f t="shared" si="108"/>
        <v>3</v>
      </c>
      <c r="Q1046" s="16">
        <f t="shared" si="104"/>
        <v>1</v>
      </c>
      <c r="R1046">
        <f t="shared" si="105"/>
        <v>1</v>
      </c>
    </row>
    <row r="1047" spans="1:18" x14ac:dyDescent="0.4">
      <c r="A1047" s="44" t="str">
        <f t="shared" si="106"/>
        <v>07-0178-8995-9510-2000-0000-0012m9780t8915</v>
      </c>
      <c r="B1047" s="71" t="s">
        <v>4172</v>
      </c>
      <c r="C1047" t="s">
        <v>4173</v>
      </c>
      <c r="D1047" s="83" t="s">
        <v>4466</v>
      </c>
      <c r="E1047" t="s">
        <v>2043</v>
      </c>
      <c r="F1047" t="s">
        <v>831</v>
      </c>
      <c r="G1047" s="13">
        <v>43855</v>
      </c>
      <c r="H1047">
        <v>11.97</v>
      </c>
      <c r="I1047" t="s">
        <v>145</v>
      </c>
      <c r="J1047" t="s">
        <v>982</v>
      </c>
      <c r="K1047" t="s">
        <v>3818</v>
      </c>
      <c r="L1047" s="60" t="s">
        <v>152</v>
      </c>
      <c r="M1047" s="1" t="str">
        <f t="shared" si="107"/>
        <v>山口市</v>
      </c>
      <c r="N1047" s="1" t="str">
        <f t="shared" si="103"/>
        <v>低</v>
      </c>
      <c r="O1047" s="45">
        <v>43855</v>
      </c>
      <c r="P1047" s="16">
        <f t="shared" si="108"/>
        <v>3</v>
      </c>
      <c r="Q1047" s="16">
        <f t="shared" si="104"/>
        <v>1</v>
      </c>
      <c r="R1047">
        <f t="shared" si="105"/>
        <v>1</v>
      </c>
    </row>
    <row r="1048" spans="1:18" x14ac:dyDescent="0.4">
      <c r="A1048" s="44" t="str">
        <f t="shared" si="106"/>
        <v>07-0146-0828-8410-2000-0000-0018c8400w6814</v>
      </c>
      <c r="B1048" t="s">
        <v>4174</v>
      </c>
      <c r="C1048" t="s">
        <v>4175</v>
      </c>
      <c r="D1048" s="83" t="s">
        <v>4466</v>
      </c>
      <c r="E1048" t="s">
        <v>2044</v>
      </c>
      <c r="F1048" t="s">
        <v>878</v>
      </c>
      <c r="G1048" s="13">
        <v>43981</v>
      </c>
      <c r="H1048">
        <v>74.8</v>
      </c>
      <c r="I1048" t="s">
        <v>145</v>
      </c>
      <c r="J1048" t="s">
        <v>980</v>
      </c>
      <c r="K1048" t="s">
        <v>2285</v>
      </c>
      <c r="L1048" s="60" t="s">
        <v>151</v>
      </c>
      <c r="M1048" s="1" t="str">
        <f t="shared" si="107"/>
        <v>岡山市</v>
      </c>
      <c r="N1048" s="1" t="str">
        <f t="shared" si="103"/>
        <v>低</v>
      </c>
      <c r="O1048" s="45">
        <v>43981</v>
      </c>
      <c r="P1048" s="16">
        <f t="shared" si="108"/>
        <v>3</v>
      </c>
      <c r="Q1048" s="16">
        <f t="shared" si="104"/>
        <v>1</v>
      </c>
      <c r="R1048">
        <f t="shared" si="105"/>
        <v>1</v>
      </c>
    </row>
    <row r="1049" spans="1:18" x14ac:dyDescent="0.4">
      <c r="A1049" s="44" t="str">
        <f t="shared" si="106"/>
        <v>07-0167-8265-2310-2000-0000-0013g2680t7213</v>
      </c>
      <c r="B1049" t="s">
        <v>4176</v>
      </c>
      <c r="C1049" t="s">
        <v>4177</v>
      </c>
      <c r="E1049" t="s">
        <v>2045</v>
      </c>
      <c r="F1049" t="s">
        <v>689</v>
      </c>
      <c r="G1049" s="13">
        <v>43824</v>
      </c>
      <c r="H1049">
        <v>81.400000000000006</v>
      </c>
      <c r="I1049" t="s">
        <v>145</v>
      </c>
      <c r="J1049" t="s">
        <v>978</v>
      </c>
      <c r="K1049" t="s">
        <v>3818</v>
      </c>
      <c r="L1049" s="60" t="s">
        <v>151</v>
      </c>
      <c r="M1049" s="1" t="str">
        <f t="shared" si="107"/>
        <v>広島市</v>
      </c>
      <c r="N1049" s="1" t="str">
        <f t="shared" si="103"/>
        <v>低</v>
      </c>
      <c r="O1049" s="45">
        <v>43824</v>
      </c>
      <c r="P1049" s="16">
        <f t="shared" si="108"/>
        <v>3</v>
      </c>
      <c r="Q1049" s="16">
        <f t="shared" si="104"/>
        <v>1</v>
      </c>
      <c r="R1049">
        <f t="shared" si="105"/>
        <v>1</v>
      </c>
    </row>
    <row r="1050" spans="1:18" x14ac:dyDescent="0.4">
      <c r="A1050" s="44" t="str">
        <f t="shared" si="106"/>
        <v>07-0167-8225-4010-2000-0000-0018c2680t7410</v>
      </c>
      <c r="B1050" t="s">
        <v>4178</v>
      </c>
      <c r="C1050" t="s">
        <v>4179</v>
      </c>
      <c r="D1050" s="83" t="s">
        <v>4466</v>
      </c>
      <c r="E1050" t="s">
        <v>2046</v>
      </c>
      <c r="F1050" t="s">
        <v>289</v>
      </c>
      <c r="G1050" s="13">
        <v>43853</v>
      </c>
      <c r="H1050">
        <v>70.400000000000006</v>
      </c>
      <c r="I1050" t="s">
        <v>145</v>
      </c>
      <c r="J1050" t="s">
        <v>978</v>
      </c>
      <c r="K1050" t="s">
        <v>3818</v>
      </c>
      <c r="L1050" s="60" t="s">
        <v>151</v>
      </c>
      <c r="M1050" s="1" t="str">
        <f t="shared" si="107"/>
        <v>広島市</v>
      </c>
      <c r="N1050" s="1" t="str">
        <f t="shared" si="103"/>
        <v>低</v>
      </c>
      <c r="O1050" s="45">
        <v>43853</v>
      </c>
      <c r="P1050" s="16">
        <f t="shared" si="108"/>
        <v>3</v>
      </c>
      <c r="Q1050" s="16">
        <f t="shared" si="104"/>
        <v>1</v>
      </c>
      <c r="R1050">
        <f t="shared" si="105"/>
        <v>1</v>
      </c>
    </row>
    <row r="1051" spans="1:18" x14ac:dyDescent="0.4">
      <c r="A1051" s="44" t="str">
        <f t="shared" si="106"/>
        <v>07-0158-9352-1810-2000-0000-0013f3590q8118</v>
      </c>
      <c r="B1051" t="s">
        <v>4180</v>
      </c>
      <c r="C1051" t="s">
        <v>4181</v>
      </c>
      <c r="D1051" s="83" t="s">
        <v>4466</v>
      </c>
      <c r="E1051" t="s">
        <v>2047</v>
      </c>
      <c r="F1051" t="s">
        <v>841</v>
      </c>
      <c r="G1051" s="13">
        <v>43948</v>
      </c>
      <c r="H1051">
        <v>63.8</v>
      </c>
      <c r="I1051" t="s">
        <v>145</v>
      </c>
      <c r="J1051" t="s">
        <v>978</v>
      </c>
      <c r="K1051" t="s">
        <v>3818</v>
      </c>
      <c r="L1051" s="60" t="s">
        <v>151</v>
      </c>
      <c r="M1051" s="1" t="str">
        <f t="shared" si="107"/>
        <v>広島市</v>
      </c>
      <c r="N1051" s="1" t="str">
        <f t="shared" si="103"/>
        <v>低</v>
      </c>
      <c r="O1051" s="45">
        <v>43948</v>
      </c>
      <c r="P1051" s="16">
        <f t="shared" si="108"/>
        <v>3</v>
      </c>
      <c r="Q1051" s="16">
        <f t="shared" si="104"/>
        <v>1</v>
      </c>
      <c r="R1051">
        <f t="shared" si="105"/>
        <v>1</v>
      </c>
    </row>
    <row r="1052" spans="1:18" x14ac:dyDescent="0.4">
      <c r="A1052" s="44" t="str">
        <f t="shared" si="106"/>
        <v>07-0167-8228-9210-2000-0000-0016c2680w7912</v>
      </c>
      <c r="B1052" t="s">
        <v>4182</v>
      </c>
      <c r="C1052" t="s">
        <v>4183</v>
      </c>
      <c r="D1052" s="83" t="s">
        <v>4466</v>
      </c>
      <c r="E1052" t="s">
        <v>2048</v>
      </c>
      <c r="F1052" t="s">
        <v>838</v>
      </c>
      <c r="G1052" s="13">
        <v>43893</v>
      </c>
      <c r="H1052">
        <v>74.8</v>
      </c>
      <c r="I1052" t="s">
        <v>145</v>
      </c>
      <c r="J1052" t="s">
        <v>978</v>
      </c>
      <c r="K1052" t="s">
        <v>3818</v>
      </c>
      <c r="L1052" s="60" t="s">
        <v>151</v>
      </c>
      <c r="M1052" s="1" t="str">
        <f t="shared" si="107"/>
        <v>広島市</v>
      </c>
      <c r="N1052" s="1" t="str">
        <f t="shared" ref="N1052:N1115" si="109">VLOOKUP(I1052,$W$2:$X$6,2,0)</f>
        <v>低</v>
      </c>
      <c r="O1052" s="45">
        <v>43893</v>
      </c>
      <c r="P1052" s="16">
        <f t="shared" si="108"/>
        <v>3</v>
      </c>
      <c r="Q1052" s="16">
        <f t="shared" ref="Q1052:Q1115" si="110">COUNTIF(C:C,C1052)</f>
        <v>1</v>
      </c>
      <c r="R1052">
        <f t="shared" ref="R1052:R1115" si="111">COUNTIF(B:B,B1052)</f>
        <v>1</v>
      </c>
    </row>
    <row r="1053" spans="1:18" x14ac:dyDescent="0.4">
      <c r="A1053" s="44" t="str">
        <f t="shared" si="106"/>
        <v/>
      </c>
      <c r="B1053" s="76"/>
      <c r="C1053" s="76"/>
      <c r="E1053" t="s">
        <v>2049</v>
      </c>
      <c r="F1053" t="s">
        <v>879</v>
      </c>
      <c r="G1053" s="13">
        <v>43884</v>
      </c>
      <c r="H1053">
        <v>9.4499999999999993</v>
      </c>
      <c r="I1053" t="s">
        <v>145</v>
      </c>
      <c r="J1053" t="s">
        <v>978</v>
      </c>
      <c r="K1053" s="76"/>
      <c r="L1053" s="60" t="s">
        <v>972</v>
      </c>
      <c r="M1053" s="1" t="str">
        <f t="shared" si="107"/>
        <v>広島市</v>
      </c>
      <c r="N1053" s="1" t="str">
        <f t="shared" si="109"/>
        <v>低</v>
      </c>
      <c r="O1053" s="45">
        <v>43884</v>
      </c>
      <c r="P1053" s="16">
        <f t="shared" si="108"/>
        <v>3</v>
      </c>
      <c r="Q1053" s="16">
        <f t="shared" si="110"/>
        <v>0</v>
      </c>
      <c r="R1053">
        <f t="shared" si="111"/>
        <v>0</v>
      </c>
    </row>
    <row r="1054" spans="1:18" x14ac:dyDescent="0.4">
      <c r="A1054" s="44" t="str">
        <f t="shared" si="106"/>
        <v>07-0162-3282-4310-2000-0000-0012k2630q2413</v>
      </c>
      <c r="B1054" t="s">
        <v>4184</v>
      </c>
      <c r="C1054" t="s">
        <v>4185</v>
      </c>
      <c r="D1054" s="83" t="s">
        <v>4466</v>
      </c>
      <c r="E1054" t="s">
        <v>2050</v>
      </c>
      <c r="F1054" t="s">
        <v>231</v>
      </c>
      <c r="G1054" s="13">
        <v>43894</v>
      </c>
      <c r="H1054">
        <v>64.260000000000005</v>
      </c>
      <c r="I1054" t="s">
        <v>145</v>
      </c>
      <c r="J1054" t="s">
        <v>978</v>
      </c>
      <c r="K1054" t="s">
        <v>3818</v>
      </c>
      <c r="L1054" s="60" t="s">
        <v>152</v>
      </c>
      <c r="M1054" s="1" t="str">
        <f t="shared" si="107"/>
        <v>広島市</v>
      </c>
      <c r="N1054" s="1" t="str">
        <f t="shared" si="109"/>
        <v>低</v>
      </c>
      <c r="O1054" s="45">
        <v>43894</v>
      </c>
      <c r="P1054" s="16">
        <f t="shared" si="108"/>
        <v>3</v>
      </c>
      <c r="Q1054" s="16">
        <f t="shared" si="110"/>
        <v>1</v>
      </c>
      <c r="R1054">
        <f t="shared" si="111"/>
        <v>1</v>
      </c>
    </row>
    <row r="1055" spans="1:18" x14ac:dyDescent="0.4">
      <c r="A1055" s="44" t="str">
        <f t="shared" si="106"/>
        <v>07-0167-8455-5910-2000-0000-0017f4680t7519</v>
      </c>
      <c r="B1055" t="s">
        <v>4186</v>
      </c>
      <c r="C1055" t="s">
        <v>4187</v>
      </c>
      <c r="D1055" s="83" t="s">
        <v>4466</v>
      </c>
      <c r="E1055" t="s">
        <v>2051</v>
      </c>
      <c r="F1055" t="s">
        <v>385</v>
      </c>
      <c r="G1055" s="13">
        <v>43951</v>
      </c>
      <c r="H1055">
        <v>70.56</v>
      </c>
      <c r="I1055" t="s">
        <v>145</v>
      </c>
      <c r="J1055" t="s">
        <v>978</v>
      </c>
      <c r="K1055" t="s">
        <v>3818</v>
      </c>
      <c r="L1055" s="60" t="s">
        <v>152</v>
      </c>
      <c r="M1055" s="1" t="str">
        <f t="shared" si="107"/>
        <v>広島市</v>
      </c>
      <c r="N1055" s="1" t="str">
        <f t="shared" si="109"/>
        <v>低</v>
      </c>
      <c r="O1055" s="45">
        <v>43951</v>
      </c>
      <c r="P1055" s="16">
        <f t="shared" si="108"/>
        <v>3</v>
      </c>
      <c r="Q1055" s="16">
        <f t="shared" si="110"/>
        <v>1</v>
      </c>
      <c r="R1055">
        <f t="shared" si="111"/>
        <v>1</v>
      </c>
    </row>
    <row r="1056" spans="1:18" x14ac:dyDescent="0.4">
      <c r="A1056" s="44" t="str">
        <f t="shared" si="106"/>
        <v>07-0158-9347-6510-2000-0000-0017e3590v8615</v>
      </c>
      <c r="B1056" t="s">
        <v>4188</v>
      </c>
      <c r="C1056" t="s">
        <v>4189</v>
      </c>
      <c r="D1056" s="83" t="s">
        <v>4466</v>
      </c>
      <c r="E1056" t="s">
        <v>2052</v>
      </c>
      <c r="F1056" t="s">
        <v>880</v>
      </c>
      <c r="G1056" s="13">
        <v>43768</v>
      </c>
      <c r="H1056">
        <v>88</v>
      </c>
      <c r="I1056" t="s">
        <v>145</v>
      </c>
      <c r="J1056" t="s">
        <v>978</v>
      </c>
      <c r="K1056" t="s">
        <v>3818</v>
      </c>
      <c r="L1056" s="60" t="s">
        <v>151</v>
      </c>
      <c r="M1056" s="1" t="str">
        <f t="shared" si="107"/>
        <v>広島市</v>
      </c>
      <c r="N1056" s="1" t="str">
        <f t="shared" si="109"/>
        <v>低</v>
      </c>
      <c r="O1056" s="45">
        <v>43768</v>
      </c>
      <c r="P1056" s="16">
        <f t="shared" si="108"/>
        <v>3</v>
      </c>
      <c r="Q1056" s="16">
        <f t="shared" si="110"/>
        <v>1</v>
      </c>
      <c r="R1056">
        <f t="shared" si="111"/>
        <v>1</v>
      </c>
    </row>
    <row r="1057" spans="1:18" x14ac:dyDescent="0.4">
      <c r="A1057" s="44" t="str">
        <f t="shared" si="106"/>
        <v>07-0158-9341-0010-2000-0000-0012e3590p8010</v>
      </c>
      <c r="B1057" t="s">
        <v>4190</v>
      </c>
      <c r="C1057" t="s">
        <v>4191</v>
      </c>
      <c r="D1057" s="83" t="s">
        <v>4466</v>
      </c>
      <c r="E1057" t="s">
        <v>2053</v>
      </c>
      <c r="F1057" t="s">
        <v>880</v>
      </c>
      <c r="G1057" s="13">
        <v>43703</v>
      </c>
      <c r="H1057">
        <v>49.5</v>
      </c>
      <c r="I1057" t="s">
        <v>145</v>
      </c>
      <c r="J1057" t="s">
        <v>978</v>
      </c>
      <c r="K1057" t="s">
        <v>3818</v>
      </c>
      <c r="L1057" s="60" t="s">
        <v>151</v>
      </c>
      <c r="M1057" s="1" t="str">
        <f t="shared" si="107"/>
        <v>広島市</v>
      </c>
      <c r="N1057" s="1" t="str">
        <f t="shared" si="109"/>
        <v>低</v>
      </c>
      <c r="O1057" s="45">
        <v>43703</v>
      </c>
      <c r="P1057" s="16">
        <f t="shared" si="108"/>
        <v>4</v>
      </c>
      <c r="Q1057" s="16">
        <f t="shared" si="110"/>
        <v>1</v>
      </c>
      <c r="R1057">
        <f t="shared" si="111"/>
        <v>1</v>
      </c>
    </row>
    <row r="1058" spans="1:18" x14ac:dyDescent="0.4">
      <c r="A1058" s="44" t="str">
        <f t="shared" si="106"/>
        <v>07-0130-5049-9410-2000-0000-0012e0350x0914</v>
      </c>
      <c r="B1058" t="s">
        <v>4192</v>
      </c>
      <c r="C1058" t="s">
        <v>4193</v>
      </c>
      <c r="E1058" t="s">
        <v>2054</v>
      </c>
      <c r="F1058" t="s">
        <v>881</v>
      </c>
      <c r="G1058" s="13">
        <v>43708</v>
      </c>
      <c r="H1058">
        <v>61.05</v>
      </c>
      <c r="I1058" t="s">
        <v>145</v>
      </c>
      <c r="J1058" t="s">
        <v>980</v>
      </c>
      <c r="K1058" t="s">
        <v>2285</v>
      </c>
      <c r="L1058" s="60" t="s">
        <v>149</v>
      </c>
      <c r="M1058" s="1" t="str">
        <f t="shared" si="107"/>
        <v>岡山市</v>
      </c>
      <c r="N1058" s="1" t="str">
        <f t="shared" si="109"/>
        <v>低</v>
      </c>
      <c r="O1058" s="45">
        <v>43708</v>
      </c>
      <c r="P1058" s="16">
        <f t="shared" si="108"/>
        <v>4</v>
      </c>
      <c r="Q1058" s="16">
        <f t="shared" si="110"/>
        <v>1</v>
      </c>
      <c r="R1058">
        <f t="shared" si="111"/>
        <v>1</v>
      </c>
    </row>
    <row r="1059" spans="1:18" x14ac:dyDescent="0.4">
      <c r="A1059" s="44" t="str">
        <f t="shared" si="106"/>
        <v>07-0141-0174-7510-2000-0000-0019h1400s1715</v>
      </c>
      <c r="B1059" t="s">
        <v>4194</v>
      </c>
      <c r="C1059" t="s">
        <v>4195</v>
      </c>
      <c r="E1059" t="s">
        <v>2055</v>
      </c>
      <c r="F1059" t="s">
        <v>882</v>
      </c>
      <c r="G1059" s="13">
        <v>43649</v>
      </c>
      <c r="H1059">
        <v>78.84</v>
      </c>
      <c r="I1059" t="s">
        <v>145</v>
      </c>
      <c r="J1059" t="s">
        <v>980</v>
      </c>
      <c r="K1059" t="s">
        <v>2285</v>
      </c>
      <c r="L1059" s="60" t="s">
        <v>150</v>
      </c>
      <c r="M1059" s="1" t="str">
        <f t="shared" si="107"/>
        <v>岡山市</v>
      </c>
      <c r="N1059" s="1" t="str">
        <f t="shared" si="109"/>
        <v>低</v>
      </c>
      <c r="O1059" s="45">
        <v>43649</v>
      </c>
      <c r="P1059" s="16">
        <f t="shared" si="108"/>
        <v>4</v>
      </c>
      <c r="Q1059" s="16">
        <f t="shared" si="110"/>
        <v>1</v>
      </c>
      <c r="R1059">
        <f t="shared" si="111"/>
        <v>1</v>
      </c>
    </row>
    <row r="1060" spans="1:18" x14ac:dyDescent="0.4">
      <c r="A1060" s="44" t="str">
        <f t="shared" si="106"/>
        <v/>
      </c>
      <c r="B1060" s="76"/>
      <c r="C1060" s="76"/>
      <c r="E1060" t="s">
        <v>2056</v>
      </c>
      <c r="F1060" t="s">
        <v>668</v>
      </c>
      <c r="G1060" s="13">
        <v>43707</v>
      </c>
      <c r="H1060">
        <v>77.760000000000005</v>
      </c>
      <c r="I1060" t="s">
        <v>145</v>
      </c>
      <c r="J1060" t="s">
        <v>978</v>
      </c>
      <c r="K1060" s="76"/>
      <c r="L1060" s="60" t="s">
        <v>150</v>
      </c>
      <c r="M1060" s="1" t="str">
        <f t="shared" si="107"/>
        <v>広島市</v>
      </c>
      <c r="N1060" s="1" t="str">
        <f t="shared" si="109"/>
        <v>低</v>
      </c>
      <c r="O1060" s="45">
        <v>43707</v>
      </c>
      <c r="P1060" s="16">
        <f t="shared" si="108"/>
        <v>4</v>
      </c>
      <c r="Q1060" s="16">
        <f t="shared" si="110"/>
        <v>0</v>
      </c>
      <c r="R1060">
        <f t="shared" si="111"/>
        <v>0</v>
      </c>
    </row>
    <row r="1061" spans="1:18" x14ac:dyDescent="0.4">
      <c r="A1061" s="44" t="str">
        <f t="shared" si="106"/>
        <v/>
      </c>
      <c r="B1061" s="76"/>
      <c r="C1061" s="76"/>
      <c r="E1061" t="s">
        <v>2057</v>
      </c>
      <c r="F1061" t="s">
        <v>883</v>
      </c>
      <c r="G1061" s="13">
        <v>43768</v>
      </c>
      <c r="H1061">
        <v>77</v>
      </c>
      <c r="I1061" t="s">
        <v>145</v>
      </c>
      <c r="J1061" t="s">
        <v>978</v>
      </c>
      <c r="K1061" s="76"/>
      <c r="L1061" s="60" t="s">
        <v>151</v>
      </c>
      <c r="M1061" s="1" t="str">
        <f t="shared" si="107"/>
        <v>広島市</v>
      </c>
      <c r="N1061" s="1" t="str">
        <f t="shared" si="109"/>
        <v>低</v>
      </c>
      <c r="O1061" s="45">
        <v>43768</v>
      </c>
      <c r="P1061" s="16">
        <f t="shared" si="108"/>
        <v>3</v>
      </c>
      <c r="Q1061" s="16">
        <f t="shared" si="110"/>
        <v>0</v>
      </c>
      <c r="R1061">
        <f t="shared" si="111"/>
        <v>0</v>
      </c>
    </row>
    <row r="1062" spans="1:18" x14ac:dyDescent="0.4">
      <c r="A1062" s="44" t="str">
        <f t="shared" si="106"/>
        <v/>
      </c>
      <c r="B1062" s="76"/>
      <c r="C1062" s="76"/>
      <c r="E1062" t="s">
        <v>2058</v>
      </c>
      <c r="F1062" t="s">
        <v>883</v>
      </c>
      <c r="G1062" s="13">
        <v>43768</v>
      </c>
      <c r="H1062">
        <v>66</v>
      </c>
      <c r="I1062" t="s">
        <v>145</v>
      </c>
      <c r="J1062" t="s">
        <v>978</v>
      </c>
      <c r="K1062" s="76"/>
      <c r="L1062" s="60" t="s">
        <v>151</v>
      </c>
      <c r="M1062" s="1" t="str">
        <f t="shared" si="107"/>
        <v>広島市</v>
      </c>
      <c r="N1062" s="1" t="str">
        <f t="shared" si="109"/>
        <v>低</v>
      </c>
      <c r="O1062" s="45">
        <v>43768</v>
      </c>
      <c r="P1062" s="16">
        <f t="shared" si="108"/>
        <v>3</v>
      </c>
      <c r="Q1062" s="16">
        <f t="shared" si="110"/>
        <v>0</v>
      </c>
      <c r="R1062">
        <f t="shared" si="111"/>
        <v>0</v>
      </c>
    </row>
    <row r="1063" spans="1:18" x14ac:dyDescent="0.4">
      <c r="A1063" s="44" t="str">
        <f t="shared" si="106"/>
        <v>07-0111-1097-2110-2000-0000-0014m0110v1211</v>
      </c>
      <c r="B1063" t="s">
        <v>4196</v>
      </c>
      <c r="C1063" t="s">
        <v>4197</v>
      </c>
      <c r="E1063" t="s">
        <v>2059</v>
      </c>
      <c r="F1063" t="s">
        <v>884</v>
      </c>
      <c r="G1063" s="13">
        <v>43799</v>
      </c>
      <c r="H1063">
        <v>70.400000000000006</v>
      </c>
      <c r="I1063" t="s">
        <v>145</v>
      </c>
      <c r="J1063" t="s">
        <v>994</v>
      </c>
      <c r="K1063" t="s">
        <v>3818</v>
      </c>
      <c r="L1063" s="60" t="s">
        <v>151</v>
      </c>
      <c r="M1063" s="1" t="str">
        <f t="shared" si="107"/>
        <v>鳥取市</v>
      </c>
      <c r="N1063" s="1" t="str">
        <f t="shared" si="109"/>
        <v>低</v>
      </c>
      <c r="O1063" s="45">
        <v>43799</v>
      </c>
      <c r="P1063" s="16">
        <f t="shared" si="108"/>
        <v>3</v>
      </c>
      <c r="Q1063" s="16">
        <f t="shared" si="110"/>
        <v>1</v>
      </c>
      <c r="R1063">
        <f t="shared" si="111"/>
        <v>1</v>
      </c>
    </row>
    <row r="1064" spans="1:18" x14ac:dyDescent="0.4">
      <c r="A1064" s="44" t="str">
        <f t="shared" si="106"/>
        <v>07-0158-9352-2910-2000-0000-0017f3590q8219</v>
      </c>
      <c r="B1064" t="s">
        <v>4198</v>
      </c>
      <c r="C1064" t="s">
        <v>4199</v>
      </c>
      <c r="D1064" s="83" t="s">
        <v>4466</v>
      </c>
      <c r="E1064" t="s">
        <v>2060</v>
      </c>
      <c r="F1064" t="s">
        <v>885</v>
      </c>
      <c r="G1064" s="13">
        <v>43701</v>
      </c>
      <c r="H1064">
        <v>80.849999999999994</v>
      </c>
      <c r="I1064" t="s">
        <v>145</v>
      </c>
      <c r="J1064" t="s">
        <v>978</v>
      </c>
      <c r="K1064" t="s">
        <v>3818</v>
      </c>
      <c r="L1064" s="60" t="s">
        <v>151</v>
      </c>
      <c r="M1064" s="1" t="str">
        <f t="shared" si="107"/>
        <v>広島市</v>
      </c>
      <c r="N1064" s="1" t="str">
        <f t="shared" si="109"/>
        <v>低</v>
      </c>
      <c r="O1064" s="45">
        <v>43701</v>
      </c>
      <c r="P1064" s="16">
        <f t="shared" si="108"/>
        <v>4</v>
      </c>
      <c r="Q1064" s="16">
        <f t="shared" si="110"/>
        <v>1</v>
      </c>
      <c r="R1064">
        <f t="shared" si="111"/>
        <v>1</v>
      </c>
    </row>
    <row r="1065" spans="1:18" x14ac:dyDescent="0.4">
      <c r="A1065" s="44" t="str">
        <f t="shared" si="106"/>
        <v>07-0156-2306-4410-2000-0000-0012a3520u6414</v>
      </c>
      <c r="B1065" t="s">
        <v>4200</v>
      </c>
      <c r="C1065" t="s">
        <v>4201</v>
      </c>
      <c r="E1065" t="s">
        <v>2061</v>
      </c>
      <c r="F1065" t="s">
        <v>883</v>
      </c>
      <c r="G1065" s="13">
        <v>43803</v>
      </c>
      <c r="H1065">
        <v>80.849999999999994</v>
      </c>
      <c r="I1065" t="s">
        <v>145</v>
      </c>
      <c r="J1065" t="s">
        <v>978</v>
      </c>
      <c r="K1065" t="s">
        <v>3818</v>
      </c>
      <c r="L1065" s="60" t="s">
        <v>151</v>
      </c>
      <c r="M1065" s="1" t="str">
        <f t="shared" si="107"/>
        <v>広島市</v>
      </c>
      <c r="N1065" s="1" t="str">
        <f t="shared" si="109"/>
        <v>低</v>
      </c>
      <c r="O1065" s="45">
        <v>43803</v>
      </c>
      <c r="P1065" s="16">
        <f t="shared" si="108"/>
        <v>3</v>
      </c>
      <c r="Q1065" s="16">
        <f t="shared" si="110"/>
        <v>1</v>
      </c>
      <c r="R1065">
        <f t="shared" si="111"/>
        <v>1</v>
      </c>
    </row>
    <row r="1066" spans="1:18" x14ac:dyDescent="0.4">
      <c r="A1066" s="44" t="str">
        <f t="shared" si="106"/>
        <v/>
      </c>
      <c r="B1066" s="76"/>
      <c r="C1066" s="76"/>
      <c r="E1066" t="s">
        <v>2062</v>
      </c>
      <c r="F1066" t="s">
        <v>883</v>
      </c>
      <c r="G1066" s="13">
        <v>43797</v>
      </c>
      <c r="H1066">
        <v>70.400000000000006</v>
      </c>
      <c r="I1066" t="s">
        <v>145</v>
      </c>
      <c r="J1066" t="s">
        <v>978</v>
      </c>
      <c r="K1066" s="76"/>
      <c r="L1066" s="60" t="s">
        <v>151</v>
      </c>
      <c r="M1066" s="1" t="str">
        <f t="shared" si="107"/>
        <v>広島市</v>
      </c>
      <c r="N1066" s="1" t="str">
        <f t="shared" si="109"/>
        <v>低</v>
      </c>
      <c r="O1066" s="45">
        <v>43797</v>
      </c>
      <c r="P1066" s="16">
        <f t="shared" si="108"/>
        <v>3</v>
      </c>
      <c r="Q1066" s="16">
        <f t="shared" si="110"/>
        <v>0</v>
      </c>
      <c r="R1066">
        <f t="shared" si="111"/>
        <v>0</v>
      </c>
    </row>
    <row r="1067" spans="1:18" x14ac:dyDescent="0.4">
      <c r="A1067" s="44" t="str">
        <f t="shared" si="106"/>
        <v>07-0156-2303-3110-2000-0000-0015a3520r6311</v>
      </c>
      <c r="B1067" t="s">
        <v>4202</v>
      </c>
      <c r="C1067" t="s">
        <v>4203</v>
      </c>
      <c r="D1067" s="83" t="s">
        <v>4466</v>
      </c>
      <c r="E1067" t="s">
        <v>2063</v>
      </c>
      <c r="F1067" t="s">
        <v>886</v>
      </c>
      <c r="G1067" s="13">
        <v>43797</v>
      </c>
      <c r="H1067">
        <v>79.2</v>
      </c>
      <c r="I1067" t="s">
        <v>145</v>
      </c>
      <c r="J1067" t="s">
        <v>978</v>
      </c>
      <c r="K1067" t="s">
        <v>3818</v>
      </c>
      <c r="L1067" s="60" t="s">
        <v>151</v>
      </c>
      <c r="M1067" s="1" t="str">
        <f t="shared" si="107"/>
        <v>広島市</v>
      </c>
      <c r="N1067" s="1" t="str">
        <f t="shared" si="109"/>
        <v>低</v>
      </c>
      <c r="O1067" s="45">
        <v>43797</v>
      </c>
      <c r="P1067" s="16">
        <f t="shared" si="108"/>
        <v>3</v>
      </c>
      <c r="Q1067" s="16">
        <f t="shared" si="110"/>
        <v>1</v>
      </c>
      <c r="R1067">
        <f t="shared" si="111"/>
        <v>1</v>
      </c>
    </row>
    <row r="1068" spans="1:18" x14ac:dyDescent="0.4">
      <c r="A1068" s="44" t="str">
        <f t="shared" si="106"/>
        <v>07-0167-8265-2210-2000-0000-0010g2680t7212</v>
      </c>
      <c r="B1068" t="s">
        <v>4204</v>
      </c>
      <c r="C1068" t="s">
        <v>4205</v>
      </c>
      <c r="E1068" t="s">
        <v>2064</v>
      </c>
      <c r="F1068" t="s">
        <v>797</v>
      </c>
      <c r="G1068" s="13">
        <v>43721</v>
      </c>
      <c r="H1068">
        <v>61.6</v>
      </c>
      <c r="I1068" t="s">
        <v>145</v>
      </c>
      <c r="J1068" t="s">
        <v>978</v>
      </c>
      <c r="K1068" t="s">
        <v>3818</v>
      </c>
      <c r="L1068" s="60" t="s">
        <v>151</v>
      </c>
      <c r="M1068" s="1" t="str">
        <f t="shared" si="107"/>
        <v>広島市</v>
      </c>
      <c r="N1068" s="1" t="str">
        <f t="shared" si="109"/>
        <v>低</v>
      </c>
      <c r="O1068" s="45">
        <v>43721</v>
      </c>
      <c r="P1068" s="16">
        <f t="shared" si="108"/>
        <v>3</v>
      </c>
      <c r="Q1068" s="16">
        <f t="shared" si="110"/>
        <v>1</v>
      </c>
      <c r="R1068">
        <f t="shared" si="111"/>
        <v>1</v>
      </c>
    </row>
    <row r="1069" spans="1:18" x14ac:dyDescent="0.4">
      <c r="A1069" s="44" t="str">
        <f t="shared" si="106"/>
        <v>07-0146-0857-1110-2000-0000-0014c8400s6518</v>
      </c>
      <c r="B1069" t="s">
        <v>4206</v>
      </c>
      <c r="C1069" t="s">
        <v>4207</v>
      </c>
      <c r="D1069" s="83" t="s">
        <v>4466</v>
      </c>
      <c r="E1069" t="s">
        <v>2065</v>
      </c>
      <c r="F1069" t="s">
        <v>887</v>
      </c>
      <c r="G1069" s="13">
        <v>43728</v>
      </c>
      <c r="H1069">
        <v>33</v>
      </c>
      <c r="I1069" t="s">
        <v>145</v>
      </c>
      <c r="J1069" t="s">
        <v>993</v>
      </c>
      <c r="K1069" t="s">
        <v>3818</v>
      </c>
      <c r="L1069" s="60" t="s">
        <v>151</v>
      </c>
      <c r="M1069" s="1" t="str">
        <f t="shared" si="107"/>
        <v>岡山市</v>
      </c>
      <c r="N1069" s="1" t="str">
        <f t="shared" si="109"/>
        <v>低</v>
      </c>
      <c r="O1069" s="45">
        <v>43728</v>
      </c>
      <c r="P1069" s="16">
        <f t="shared" si="108"/>
        <v>3</v>
      </c>
      <c r="Q1069" s="16">
        <f t="shared" si="110"/>
        <v>1</v>
      </c>
      <c r="R1069">
        <f t="shared" si="111"/>
        <v>1</v>
      </c>
    </row>
    <row r="1070" spans="1:18" x14ac:dyDescent="0.4">
      <c r="A1070" s="44" t="str">
        <f t="shared" si="106"/>
        <v/>
      </c>
      <c r="B1070" s="76"/>
      <c r="C1070" s="76"/>
      <c r="D1070" s="83" t="s">
        <v>4466</v>
      </c>
      <c r="E1070" t="s">
        <v>2066</v>
      </c>
      <c r="F1070" t="s">
        <v>885</v>
      </c>
      <c r="G1070" s="13">
        <v>43797</v>
      </c>
      <c r="H1070">
        <v>79.2</v>
      </c>
      <c r="I1070" t="s">
        <v>145</v>
      </c>
      <c r="J1070" t="s">
        <v>978</v>
      </c>
      <c r="K1070" s="76"/>
      <c r="L1070" s="60" t="s">
        <v>151</v>
      </c>
      <c r="M1070" s="1" t="str">
        <f t="shared" si="107"/>
        <v>広島市</v>
      </c>
      <c r="N1070" s="1" t="str">
        <f t="shared" si="109"/>
        <v>低</v>
      </c>
      <c r="O1070" s="45">
        <v>43797</v>
      </c>
      <c r="P1070" s="16">
        <f t="shared" si="108"/>
        <v>3</v>
      </c>
      <c r="Q1070" s="16">
        <f t="shared" si="110"/>
        <v>0</v>
      </c>
      <c r="R1070">
        <f t="shared" si="111"/>
        <v>0</v>
      </c>
    </row>
    <row r="1071" spans="1:18" x14ac:dyDescent="0.4">
      <c r="A1071" s="44" t="str">
        <f t="shared" si="106"/>
        <v>07-0167-8264-7510-2000-0000-0015g2680s7715</v>
      </c>
      <c r="B1071" t="s">
        <v>4208</v>
      </c>
      <c r="C1071" t="s">
        <v>4209</v>
      </c>
      <c r="E1071" t="s">
        <v>2067</v>
      </c>
      <c r="F1071" t="s">
        <v>888</v>
      </c>
      <c r="G1071" s="13">
        <v>43721</v>
      </c>
      <c r="H1071">
        <v>89.1</v>
      </c>
      <c r="I1071" t="s">
        <v>145</v>
      </c>
      <c r="J1071" t="s">
        <v>978</v>
      </c>
      <c r="K1071" t="s">
        <v>3818</v>
      </c>
      <c r="L1071" s="60" t="s">
        <v>151</v>
      </c>
      <c r="M1071" s="1" t="str">
        <f t="shared" si="107"/>
        <v>広島市</v>
      </c>
      <c r="N1071" s="1" t="str">
        <f t="shared" si="109"/>
        <v>低</v>
      </c>
      <c r="O1071" s="45">
        <v>43721</v>
      </c>
      <c r="P1071" s="16">
        <f t="shared" si="108"/>
        <v>3</v>
      </c>
      <c r="Q1071" s="16">
        <f t="shared" si="110"/>
        <v>1</v>
      </c>
      <c r="R1071">
        <f t="shared" si="111"/>
        <v>1</v>
      </c>
    </row>
    <row r="1072" spans="1:18" x14ac:dyDescent="0.4">
      <c r="A1072" s="44" t="str">
        <f t="shared" si="106"/>
        <v>07-0156-2303-3310-2000-0000-0011a3520r6313</v>
      </c>
      <c r="B1072" s="71" t="s">
        <v>4210</v>
      </c>
      <c r="C1072" t="s">
        <v>4211</v>
      </c>
      <c r="E1072" t="s">
        <v>2068</v>
      </c>
      <c r="F1072" t="s">
        <v>889</v>
      </c>
      <c r="G1072" s="13">
        <v>43797</v>
      </c>
      <c r="H1072">
        <v>79.2</v>
      </c>
      <c r="I1072" t="s">
        <v>145</v>
      </c>
      <c r="J1072" t="s">
        <v>978</v>
      </c>
      <c r="K1072" t="s">
        <v>3818</v>
      </c>
      <c r="L1072" s="60" t="s">
        <v>151</v>
      </c>
      <c r="M1072" s="1" t="str">
        <f t="shared" si="107"/>
        <v>広島市</v>
      </c>
      <c r="N1072" s="1" t="str">
        <f t="shared" si="109"/>
        <v>低</v>
      </c>
      <c r="O1072" s="45">
        <v>43797</v>
      </c>
      <c r="P1072" s="16">
        <f t="shared" si="108"/>
        <v>3</v>
      </c>
      <c r="Q1072" s="16">
        <f t="shared" si="110"/>
        <v>1</v>
      </c>
      <c r="R1072">
        <f t="shared" si="111"/>
        <v>1</v>
      </c>
    </row>
    <row r="1073" spans="1:18" x14ac:dyDescent="0.4">
      <c r="A1073" s="44" t="str">
        <f t="shared" si="106"/>
        <v>07-0134-1937-2610-2000-0000-0013d9310v4216</v>
      </c>
      <c r="B1073" t="s">
        <v>4212</v>
      </c>
      <c r="C1073" t="s">
        <v>4213</v>
      </c>
      <c r="E1073" t="s">
        <v>2069</v>
      </c>
      <c r="F1073" t="s">
        <v>890</v>
      </c>
      <c r="G1073" s="13">
        <v>43795</v>
      </c>
      <c r="H1073">
        <v>18.899999999999999</v>
      </c>
      <c r="I1073" t="s">
        <v>145</v>
      </c>
      <c r="J1073" t="s">
        <v>980</v>
      </c>
      <c r="K1073" t="s">
        <v>3818</v>
      </c>
      <c r="L1073" s="60" t="s">
        <v>152</v>
      </c>
      <c r="M1073" s="1" t="str">
        <f t="shared" si="107"/>
        <v>岡山市</v>
      </c>
      <c r="N1073" s="1" t="str">
        <f t="shared" si="109"/>
        <v>低</v>
      </c>
      <c r="O1073" s="45">
        <v>43795</v>
      </c>
      <c r="P1073" s="16">
        <f t="shared" si="108"/>
        <v>3</v>
      </c>
      <c r="Q1073" s="16">
        <f t="shared" si="110"/>
        <v>1</v>
      </c>
      <c r="R1073">
        <f t="shared" si="111"/>
        <v>1</v>
      </c>
    </row>
    <row r="1074" spans="1:18" x14ac:dyDescent="0.4">
      <c r="A1074" s="44" t="str">
        <f t="shared" si="106"/>
        <v>07-0185-5149-2610-2000-0000-0016</v>
      </c>
      <c r="B1074" t="s">
        <v>4214</v>
      </c>
      <c r="C1074" s="76"/>
      <c r="E1074" t="s">
        <v>2070</v>
      </c>
      <c r="F1074" t="s">
        <v>891</v>
      </c>
      <c r="G1074" s="13">
        <v>44035</v>
      </c>
      <c r="H1074">
        <v>79.38</v>
      </c>
      <c r="I1074" t="s">
        <v>145</v>
      </c>
      <c r="J1074" t="s">
        <v>997</v>
      </c>
      <c r="K1074" t="s">
        <v>3818</v>
      </c>
      <c r="L1074" s="60" t="s">
        <v>152</v>
      </c>
      <c r="M1074" s="1" t="str">
        <f t="shared" si="107"/>
        <v>山口市</v>
      </c>
      <c r="N1074" s="1" t="str">
        <f t="shared" si="109"/>
        <v>低</v>
      </c>
      <c r="O1074" s="45">
        <v>44035</v>
      </c>
      <c r="P1074" s="16">
        <f t="shared" si="108"/>
        <v>3</v>
      </c>
      <c r="Q1074" s="16">
        <f t="shared" si="110"/>
        <v>0</v>
      </c>
      <c r="R1074">
        <f t="shared" si="111"/>
        <v>1</v>
      </c>
    </row>
    <row r="1075" spans="1:18" x14ac:dyDescent="0.4">
      <c r="A1075" s="44" t="str">
        <f t="shared" si="106"/>
        <v>07-0167-8254-9710-2000-0000-0016f2680s7917</v>
      </c>
      <c r="B1075" t="s">
        <v>4215</v>
      </c>
      <c r="C1075" t="s">
        <v>4216</v>
      </c>
      <c r="D1075" s="83" t="s">
        <v>4466</v>
      </c>
      <c r="E1075" t="s">
        <v>2071</v>
      </c>
      <c r="F1075" t="s">
        <v>490</v>
      </c>
      <c r="G1075" s="13">
        <v>43896</v>
      </c>
      <c r="H1075">
        <v>52.8</v>
      </c>
      <c r="I1075" t="s">
        <v>145</v>
      </c>
      <c r="J1075" t="s">
        <v>978</v>
      </c>
      <c r="K1075" t="s">
        <v>3818</v>
      </c>
      <c r="L1075" s="60" t="s">
        <v>151</v>
      </c>
      <c r="M1075" s="1" t="str">
        <f t="shared" si="107"/>
        <v>広島市</v>
      </c>
      <c r="N1075" s="1" t="str">
        <f t="shared" si="109"/>
        <v>低</v>
      </c>
      <c r="O1075" s="45">
        <v>43896</v>
      </c>
      <c r="P1075" s="16">
        <f t="shared" si="108"/>
        <v>3</v>
      </c>
      <c r="Q1075" s="16">
        <f t="shared" si="110"/>
        <v>1</v>
      </c>
      <c r="R1075">
        <f t="shared" si="111"/>
        <v>1</v>
      </c>
    </row>
    <row r="1076" spans="1:18" x14ac:dyDescent="0.4">
      <c r="A1076" s="44" t="str">
        <f t="shared" si="106"/>
        <v>07-0185-5071-3110-2000-0000-0016h0850p5311</v>
      </c>
      <c r="B1076" t="s">
        <v>4217</v>
      </c>
      <c r="C1076" t="s">
        <v>4218</v>
      </c>
      <c r="D1076" s="83" t="s">
        <v>4466</v>
      </c>
      <c r="E1076" t="s">
        <v>2072</v>
      </c>
      <c r="F1076" t="s">
        <v>838</v>
      </c>
      <c r="G1076" s="13">
        <v>43908</v>
      </c>
      <c r="H1076">
        <v>78.099999999999994</v>
      </c>
      <c r="I1076" t="s">
        <v>145</v>
      </c>
      <c r="J1076" t="s">
        <v>982</v>
      </c>
      <c r="K1076" t="s">
        <v>3818</v>
      </c>
      <c r="L1076" s="60" t="s">
        <v>151</v>
      </c>
      <c r="M1076" s="1" t="str">
        <f t="shared" si="107"/>
        <v>山口市</v>
      </c>
      <c r="N1076" s="1" t="str">
        <f t="shared" si="109"/>
        <v>低</v>
      </c>
      <c r="O1076" s="45">
        <v>43908</v>
      </c>
      <c r="P1076" s="16">
        <f t="shared" si="108"/>
        <v>3</v>
      </c>
      <c r="Q1076" s="16">
        <f t="shared" si="110"/>
        <v>1</v>
      </c>
      <c r="R1076">
        <f t="shared" si="111"/>
        <v>1</v>
      </c>
    </row>
    <row r="1077" spans="1:18" x14ac:dyDescent="0.4">
      <c r="A1077" s="44" t="str">
        <f t="shared" si="106"/>
        <v>07-0127-4846-5110-2000-0000-0017e8240u7511</v>
      </c>
      <c r="B1077" t="s">
        <v>4219</v>
      </c>
      <c r="C1077" t="s">
        <v>4220</v>
      </c>
      <c r="E1077" t="s">
        <v>2073</v>
      </c>
      <c r="F1077" t="s">
        <v>892</v>
      </c>
      <c r="G1077" s="13">
        <v>43782</v>
      </c>
      <c r="H1077">
        <v>20.16</v>
      </c>
      <c r="I1077" t="s">
        <v>145</v>
      </c>
      <c r="J1077" t="s">
        <v>995</v>
      </c>
      <c r="K1077" t="s">
        <v>3818</v>
      </c>
      <c r="L1077" s="60" t="s">
        <v>152</v>
      </c>
      <c r="M1077" s="1" t="str">
        <f t="shared" si="107"/>
        <v>松江市</v>
      </c>
      <c r="N1077" s="1" t="str">
        <f t="shared" si="109"/>
        <v>低</v>
      </c>
      <c r="O1077" s="45">
        <v>43782</v>
      </c>
      <c r="P1077" s="16">
        <f t="shared" si="108"/>
        <v>3</v>
      </c>
      <c r="Q1077" s="16">
        <f t="shared" si="110"/>
        <v>1</v>
      </c>
      <c r="R1077">
        <f t="shared" si="111"/>
        <v>1</v>
      </c>
    </row>
    <row r="1078" spans="1:18" x14ac:dyDescent="0.4">
      <c r="A1078" s="44" t="str">
        <f t="shared" si="106"/>
        <v>07-0170-9874-2310-2000-0000-0016h8790s0213</v>
      </c>
      <c r="B1078" t="s">
        <v>4221</v>
      </c>
      <c r="C1078" t="s">
        <v>4222</v>
      </c>
      <c r="D1078" s="83" t="s">
        <v>4466</v>
      </c>
      <c r="E1078" t="s">
        <v>2074</v>
      </c>
      <c r="F1078" t="s">
        <v>893</v>
      </c>
      <c r="G1078" s="13">
        <v>43852</v>
      </c>
      <c r="H1078">
        <v>44.1</v>
      </c>
      <c r="I1078" t="s">
        <v>145</v>
      </c>
      <c r="J1078" t="s">
        <v>982</v>
      </c>
      <c r="K1078" t="s">
        <v>3818</v>
      </c>
      <c r="L1078" s="60" t="s">
        <v>152</v>
      </c>
      <c r="M1078" s="1" t="str">
        <f t="shared" si="107"/>
        <v>山口市</v>
      </c>
      <c r="N1078" s="1" t="str">
        <f t="shared" si="109"/>
        <v>低</v>
      </c>
      <c r="O1078" s="45">
        <v>43852</v>
      </c>
      <c r="P1078" s="16">
        <f t="shared" si="108"/>
        <v>3</v>
      </c>
      <c r="Q1078" s="16">
        <f t="shared" si="110"/>
        <v>1</v>
      </c>
      <c r="R1078">
        <f t="shared" si="111"/>
        <v>1</v>
      </c>
    </row>
    <row r="1079" spans="1:18" x14ac:dyDescent="0.4">
      <c r="A1079" s="44" t="str">
        <f t="shared" si="106"/>
        <v>07-0167-8464-3710-2000-0000-0017</v>
      </c>
      <c r="B1079" t="s">
        <v>4223</v>
      </c>
      <c r="C1079" s="76"/>
      <c r="E1079" t="s">
        <v>2075</v>
      </c>
      <c r="F1079" t="s">
        <v>894</v>
      </c>
      <c r="G1079" s="13">
        <v>43966</v>
      </c>
      <c r="H1079">
        <v>90.72</v>
      </c>
      <c r="I1079" t="s">
        <v>145</v>
      </c>
      <c r="J1079" t="s">
        <v>978</v>
      </c>
      <c r="K1079" t="s">
        <v>3818</v>
      </c>
      <c r="L1079" s="60" t="s">
        <v>152</v>
      </c>
      <c r="M1079" s="1" t="str">
        <f t="shared" si="107"/>
        <v>広島市</v>
      </c>
      <c r="N1079" s="1" t="str">
        <f t="shared" si="109"/>
        <v>低</v>
      </c>
      <c r="O1079" s="45">
        <v>43966</v>
      </c>
      <c r="P1079" s="16">
        <f t="shared" si="108"/>
        <v>3</v>
      </c>
      <c r="Q1079" s="16">
        <f t="shared" si="110"/>
        <v>0</v>
      </c>
      <c r="R1079">
        <f t="shared" si="111"/>
        <v>1</v>
      </c>
    </row>
    <row r="1080" spans="1:18" x14ac:dyDescent="0.4">
      <c r="A1080" s="44" t="str">
        <f t="shared" si="106"/>
        <v>07-0167-8464-4210-2000-0000-0013</v>
      </c>
      <c r="B1080" t="s">
        <v>4224</v>
      </c>
      <c r="C1080" s="76"/>
      <c r="E1080" t="s">
        <v>2076</v>
      </c>
      <c r="F1080" t="s">
        <v>894</v>
      </c>
      <c r="G1080" s="13">
        <v>43966</v>
      </c>
      <c r="H1080">
        <v>90.72</v>
      </c>
      <c r="I1080" t="s">
        <v>145</v>
      </c>
      <c r="J1080" t="s">
        <v>978</v>
      </c>
      <c r="K1080" t="s">
        <v>3818</v>
      </c>
      <c r="L1080" s="60" t="s">
        <v>152</v>
      </c>
      <c r="M1080" s="1" t="str">
        <f t="shared" si="107"/>
        <v>広島市</v>
      </c>
      <c r="N1080" s="1" t="str">
        <f t="shared" si="109"/>
        <v>低</v>
      </c>
      <c r="O1080" s="45">
        <v>43966</v>
      </c>
      <c r="P1080" s="16">
        <f t="shared" si="108"/>
        <v>3</v>
      </c>
      <c r="Q1080" s="16">
        <f t="shared" si="110"/>
        <v>0</v>
      </c>
      <c r="R1080">
        <f t="shared" si="111"/>
        <v>1</v>
      </c>
    </row>
    <row r="1081" spans="1:18" x14ac:dyDescent="0.4">
      <c r="A1081" s="44" t="str">
        <f t="shared" si="106"/>
        <v>07-0156-2306-4010-2000-0000-0010a3520u6410</v>
      </c>
      <c r="B1081" t="s">
        <v>4225</v>
      </c>
      <c r="C1081" t="s">
        <v>4226</v>
      </c>
      <c r="D1081" s="83" t="s">
        <v>4466</v>
      </c>
      <c r="E1081" t="s">
        <v>2077</v>
      </c>
      <c r="F1081" t="s">
        <v>803</v>
      </c>
      <c r="G1081" s="13">
        <v>43803</v>
      </c>
      <c r="H1081">
        <v>80.849999999999994</v>
      </c>
      <c r="I1081" t="s">
        <v>145</v>
      </c>
      <c r="J1081" t="s">
        <v>978</v>
      </c>
      <c r="K1081" t="s">
        <v>3818</v>
      </c>
      <c r="L1081" s="60" t="s">
        <v>151</v>
      </c>
      <c r="M1081" s="1" t="str">
        <f t="shared" si="107"/>
        <v>広島市</v>
      </c>
      <c r="N1081" s="1" t="str">
        <f t="shared" si="109"/>
        <v>低</v>
      </c>
      <c r="O1081" s="45">
        <v>43803</v>
      </c>
      <c r="P1081" s="16">
        <f t="shared" si="108"/>
        <v>3</v>
      </c>
      <c r="Q1081" s="16">
        <f t="shared" si="110"/>
        <v>1</v>
      </c>
      <c r="R1081">
        <f t="shared" si="111"/>
        <v>1</v>
      </c>
    </row>
    <row r="1082" spans="1:18" x14ac:dyDescent="0.4">
      <c r="A1082" s="44" t="str">
        <f t="shared" si="106"/>
        <v>07-0156-2545-6910-2000-0000-0018e5520t6619</v>
      </c>
      <c r="B1082" t="s">
        <v>4227</v>
      </c>
      <c r="C1082" t="s">
        <v>4228</v>
      </c>
      <c r="D1082" s="83" t="s">
        <v>4466</v>
      </c>
      <c r="E1082" t="s">
        <v>2078</v>
      </c>
      <c r="F1082" t="s">
        <v>895</v>
      </c>
      <c r="G1082" s="13">
        <v>43971</v>
      </c>
      <c r="H1082">
        <v>90.72</v>
      </c>
      <c r="I1082" t="s">
        <v>145</v>
      </c>
      <c r="J1082" t="s">
        <v>978</v>
      </c>
      <c r="K1082" t="s">
        <v>3818</v>
      </c>
      <c r="L1082" s="60" t="s">
        <v>152</v>
      </c>
      <c r="M1082" s="1" t="str">
        <f t="shared" si="107"/>
        <v>広島市</v>
      </c>
      <c r="N1082" s="1" t="str">
        <f t="shared" si="109"/>
        <v>低</v>
      </c>
      <c r="O1082" s="45">
        <v>43971</v>
      </c>
      <c r="P1082" s="16">
        <f t="shared" si="108"/>
        <v>3</v>
      </c>
      <c r="Q1082" s="16">
        <f t="shared" si="110"/>
        <v>1</v>
      </c>
      <c r="R1082">
        <f t="shared" si="111"/>
        <v>1</v>
      </c>
    </row>
    <row r="1083" spans="1:18" x14ac:dyDescent="0.4">
      <c r="A1083" s="44" t="str">
        <f t="shared" si="106"/>
        <v>07-0156-2545-6810-2000-0000-0015e5520t6618</v>
      </c>
      <c r="B1083" t="s">
        <v>4229</v>
      </c>
      <c r="C1083" t="s">
        <v>4230</v>
      </c>
      <c r="D1083" s="83" t="s">
        <v>4466</v>
      </c>
      <c r="E1083" t="s">
        <v>2079</v>
      </c>
      <c r="F1083" t="s">
        <v>895</v>
      </c>
      <c r="G1083" s="13">
        <v>43971</v>
      </c>
      <c r="H1083">
        <v>85.68</v>
      </c>
      <c r="I1083" t="s">
        <v>145</v>
      </c>
      <c r="J1083" t="s">
        <v>978</v>
      </c>
      <c r="K1083" t="s">
        <v>3818</v>
      </c>
      <c r="L1083" s="60" t="s">
        <v>152</v>
      </c>
      <c r="M1083" s="1" t="str">
        <f t="shared" si="107"/>
        <v>広島市</v>
      </c>
      <c r="N1083" s="1" t="str">
        <f t="shared" si="109"/>
        <v>低</v>
      </c>
      <c r="O1083" s="45">
        <v>43971</v>
      </c>
      <c r="P1083" s="16">
        <f t="shared" si="108"/>
        <v>3</v>
      </c>
      <c r="Q1083" s="16">
        <f t="shared" si="110"/>
        <v>1</v>
      </c>
      <c r="R1083">
        <f t="shared" si="111"/>
        <v>1</v>
      </c>
    </row>
    <row r="1084" spans="1:18" x14ac:dyDescent="0.4">
      <c r="A1084" s="44" t="str">
        <f t="shared" si="106"/>
        <v>07-0158-9353-5110-2000-0000-0015f3590r8511</v>
      </c>
      <c r="B1084" t="s">
        <v>4231</v>
      </c>
      <c r="C1084" t="s">
        <v>4232</v>
      </c>
      <c r="E1084" t="s">
        <v>2080</v>
      </c>
      <c r="F1084" t="s">
        <v>896</v>
      </c>
      <c r="G1084" s="13">
        <v>43788</v>
      </c>
      <c r="H1084">
        <v>56.1</v>
      </c>
      <c r="I1084" t="s">
        <v>145</v>
      </c>
      <c r="J1084" t="s">
        <v>978</v>
      </c>
      <c r="K1084" t="s">
        <v>3818</v>
      </c>
      <c r="L1084" s="60" t="s">
        <v>151</v>
      </c>
      <c r="M1084" s="1" t="str">
        <f t="shared" si="107"/>
        <v>広島市</v>
      </c>
      <c r="N1084" s="1" t="str">
        <f t="shared" si="109"/>
        <v>低</v>
      </c>
      <c r="O1084" s="45">
        <v>43788</v>
      </c>
      <c r="P1084" s="16">
        <f t="shared" si="108"/>
        <v>3</v>
      </c>
      <c r="Q1084" s="16">
        <f t="shared" si="110"/>
        <v>1</v>
      </c>
      <c r="R1084">
        <f t="shared" si="111"/>
        <v>1</v>
      </c>
    </row>
    <row r="1085" spans="1:18" x14ac:dyDescent="0.4">
      <c r="A1085" s="44" t="str">
        <f t="shared" si="106"/>
        <v>07-0156-2304-3010-2000-0000-0011a3520s6310</v>
      </c>
      <c r="B1085" t="s">
        <v>4233</v>
      </c>
      <c r="C1085" t="s">
        <v>4234</v>
      </c>
      <c r="E1085" t="s">
        <v>2081</v>
      </c>
      <c r="F1085" t="s">
        <v>897</v>
      </c>
      <c r="G1085" s="13">
        <v>43941</v>
      </c>
      <c r="H1085">
        <v>77</v>
      </c>
      <c r="I1085" t="s">
        <v>145</v>
      </c>
      <c r="J1085" t="s">
        <v>978</v>
      </c>
      <c r="K1085" t="s">
        <v>3818</v>
      </c>
      <c r="L1085" s="60" t="s">
        <v>151</v>
      </c>
      <c r="M1085" s="1" t="str">
        <f t="shared" si="107"/>
        <v>広島市</v>
      </c>
      <c r="N1085" s="1" t="str">
        <f t="shared" si="109"/>
        <v>低</v>
      </c>
      <c r="O1085" s="45">
        <v>43941</v>
      </c>
      <c r="P1085" s="16">
        <f t="shared" si="108"/>
        <v>3</v>
      </c>
      <c r="Q1085" s="16">
        <f t="shared" si="110"/>
        <v>1</v>
      </c>
      <c r="R1085">
        <f t="shared" si="111"/>
        <v>1</v>
      </c>
    </row>
    <row r="1086" spans="1:18" x14ac:dyDescent="0.4">
      <c r="A1086" s="44" t="str">
        <f t="shared" si="106"/>
        <v>07-0156-2302-9410-2000-0000-0011a3520q6914</v>
      </c>
      <c r="B1086" t="s">
        <v>4235</v>
      </c>
      <c r="C1086" t="s">
        <v>4236</v>
      </c>
      <c r="E1086" t="s">
        <v>2082</v>
      </c>
      <c r="F1086" t="s">
        <v>897</v>
      </c>
      <c r="G1086" s="13">
        <v>43941</v>
      </c>
      <c r="H1086">
        <v>41.8</v>
      </c>
      <c r="I1086" t="s">
        <v>145</v>
      </c>
      <c r="J1086" t="s">
        <v>978</v>
      </c>
      <c r="K1086" t="s">
        <v>3818</v>
      </c>
      <c r="L1086" s="60" t="s">
        <v>151</v>
      </c>
      <c r="M1086" s="1" t="str">
        <f t="shared" si="107"/>
        <v>広島市</v>
      </c>
      <c r="N1086" s="1" t="str">
        <f t="shared" si="109"/>
        <v>低</v>
      </c>
      <c r="O1086" s="45">
        <v>43941</v>
      </c>
      <c r="P1086" s="16">
        <f t="shared" si="108"/>
        <v>3</v>
      </c>
      <c r="Q1086" s="16">
        <f t="shared" si="110"/>
        <v>1</v>
      </c>
      <c r="R1086">
        <f t="shared" si="111"/>
        <v>1</v>
      </c>
    </row>
    <row r="1087" spans="1:18" x14ac:dyDescent="0.4">
      <c r="A1087" s="44" t="str">
        <f t="shared" si="106"/>
        <v>07-0141-0619-2110-2000-0000-0010b6400x1211</v>
      </c>
      <c r="B1087" t="s">
        <v>4237</v>
      </c>
      <c r="C1087" t="s">
        <v>4238</v>
      </c>
      <c r="E1087" t="s">
        <v>2083</v>
      </c>
      <c r="F1087" t="s">
        <v>898</v>
      </c>
      <c r="G1087" s="13">
        <v>43875</v>
      </c>
      <c r="H1087">
        <v>60.795000000000002</v>
      </c>
      <c r="I1087" t="s">
        <v>145</v>
      </c>
      <c r="J1087" t="s">
        <v>980</v>
      </c>
      <c r="K1087" t="s">
        <v>3818</v>
      </c>
      <c r="L1087" s="60" t="s">
        <v>152</v>
      </c>
      <c r="M1087" s="1" t="str">
        <f t="shared" si="107"/>
        <v>岡山市</v>
      </c>
      <c r="N1087" s="1" t="str">
        <f t="shared" si="109"/>
        <v>低</v>
      </c>
      <c r="O1087" s="45">
        <v>43875</v>
      </c>
      <c r="P1087" s="16">
        <f t="shared" si="108"/>
        <v>3</v>
      </c>
      <c r="Q1087" s="16">
        <f t="shared" si="110"/>
        <v>1</v>
      </c>
      <c r="R1087">
        <f t="shared" si="111"/>
        <v>1</v>
      </c>
    </row>
    <row r="1088" spans="1:18" x14ac:dyDescent="0.4">
      <c r="A1088" s="44" t="str">
        <f t="shared" si="106"/>
        <v>07-0146-1062-6910-2000-0000-0018g0410q6619</v>
      </c>
      <c r="B1088" t="s">
        <v>4239</v>
      </c>
      <c r="C1088" t="s">
        <v>4240</v>
      </c>
      <c r="D1088" s="83" t="s">
        <v>4466</v>
      </c>
      <c r="E1088" t="s">
        <v>2084</v>
      </c>
      <c r="F1088" t="s">
        <v>834</v>
      </c>
      <c r="G1088" s="13">
        <v>44099</v>
      </c>
      <c r="H1088">
        <v>65.52</v>
      </c>
      <c r="I1088" t="s">
        <v>145</v>
      </c>
      <c r="J1088" t="s">
        <v>980</v>
      </c>
      <c r="K1088" t="s">
        <v>3818</v>
      </c>
      <c r="L1088" s="60" t="s">
        <v>152</v>
      </c>
      <c r="M1088" s="1" t="str">
        <f t="shared" si="107"/>
        <v>岡山市</v>
      </c>
      <c r="N1088" s="1" t="str">
        <f t="shared" si="109"/>
        <v>低</v>
      </c>
      <c r="O1088" s="45">
        <v>44099</v>
      </c>
      <c r="P1088" s="16">
        <f t="shared" si="108"/>
        <v>2</v>
      </c>
      <c r="Q1088" s="16">
        <f t="shared" si="110"/>
        <v>1</v>
      </c>
      <c r="R1088">
        <f t="shared" si="111"/>
        <v>1</v>
      </c>
    </row>
    <row r="1089" spans="1:18" x14ac:dyDescent="0.4">
      <c r="A1089" s="44" t="str">
        <f t="shared" si="106"/>
        <v>07-0156-2548-9110-2000-0000-0014e5520w6911</v>
      </c>
      <c r="B1089" t="s">
        <v>4241</v>
      </c>
      <c r="C1089" t="s">
        <v>4242</v>
      </c>
      <c r="D1089" s="83" t="s">
        <v>4466</v>
      </c>
      <c r="E1089" t="s">
        <v>2085</v>
      </c>
      <c r="F1089" t="s">
        <v>899</v>
      </c>
      <c r="G1089" s="13">
        <v>44043</v>
      </c>
      <c r="H1089">
        <v>90.72</v>
      </c>
      <c r="I1089" t="s">
        <v>145</v>
      </c>
      <c r="J1089" t="s">
        <v>992</v>
      </c>
      <c r="K1089" t="s">
        <v>3818</v>
      </c>
      <c r="L1089" s="60" t="s">
        <v>152</v>
      </c>
      <c r="M1089" s="1" t="str">
        <f t="shared" si="107"/>
        <v>広島市</v>
      </c>
      <c r="N1089" s="1" t="str">
        <f t="shared" si="109"/>
        <v>低</v>
      </c>
      <c r="O1089" s="45">
        <v>44043</v>
      </c>
      <c r="P1089" s="16">
        <f t="shared" si="108"/>
        <v>3</v>
      </c>
      <c r="Q1089" s="16">
        <f t="shared" si="110"/>
        <v>1</v>
      </c>
      <c r="R1089">
        <f t="shared" si="111"/>
        <v>1</v>
      </c>
    </row>
    <row r="1090" spans="1:18" x14ac:dyDescent="0.4">
      <c r="A1090" s="44" t="str">
        <f t="shared" si="106"/>
        <v>07-0167-8480-1510-2000-0000-0017</v>
      </c>
      <c r="B1090" t="s">
        <v>4243</v>
      </c>
      <c r="C1090" s="76"/>
      <c r="E1090" t="s">
        <v>2086</v>
      </c>
      <c r="F1090" t="s">
        <v>900</v>
      </c>
      <c r="G1090" s="13">
        <v>44126</v>
      </c>
      <c r="H1090">
        <v>79.38</v>
      </c>
      <c r="I1090" t="s">
        <v>145</v>
      </c>
      <c r="J1090" t="s">
        <v>978</v>
      </c>
      <c r="K1090" t="s">
        <v>3818</v>
      </c>
      <c r="L1090" s="60" t="s">
        <v>152</v>
      </c>
      <c r="M1090" s="1" t="str">
        <f t="shared" si="107"/>
        <v>広島市</v>
      </c>
      <c r="N1090" s="1" t="str">
        <f t="shared" si="109"/>
        <v>低</v>
      </c>
      <c r="O1090" s="45">
        <v>44126</v>
      </c>
      <c r="P1090" s="16">
        <f t="shared" si="108"/>
        <v>2</v>
      </c>
      <c r="Q1090" s="16">
        <f t="shared" si="110"/>
        <v>0</v>
      </c>
      <c r="R1090">
        <f t="shared" si="111"/>
        <v>1</v>
      </c>
    </row>
    <row r="1091" spans="1:18" x14ac:dyDescent="0.4">
      <c r="A1091" s="44" t="str">
        <f t="shared" si="106"/>
        <v>07-1265-0875-3810-2000-0000-0012h8601t5328</v>
      </c>
      <c r="B1091" t="s">
        <v>4244</v>
      </c>
      <c r="C1091" t="s">
        <v>4245</v>
      </c>
      <c r="E1091" t="s">
        <v>2087</v>
      </c>
      <c r="F1091" t="s">
        <v>901</v>
      </c>
      <c r="G1091" s="13">
        <v>44000</v>
      </c>
      <c r="H1091">
        <v>31.184999999999999</v>
      </c>
      <c r="I1091" t="s">
        <v>145</v>
      </c>
      <c r="J1091" t="s">
        <v>978</v>
      </c>
      <c r="K1091" t="s">
        <v>3818</v>
      </c>
      <c r="L1091" s="60" t="s">
        <v>152</v>
      </c>
      <c r="M1091" s="1" t="str">
        <f t="shared" si="107"/>
        <v>広島市</v>
      </c>
      <c r="N1091" s="1" t="str">
        <f t="shared" si="109"/>
        <v>低</v>
      </c>
      <c r="O1091" s="45">
        <v>44000</v>
      </c>
      <c r="P1091" s="16">
        <f t="shared" si="108"/>
        <v>3</v>
      </c>
      <c r="Q1091" s="16">
        <f t="shared" si="110"/>
        <v>1</v>
      </c>
      <c r="R1091">
        <f t="shared" si="111"/>
        <v>1</v>
      </c>
    </row>
    <row r="1092" spans="1:18" x14ac:dyDescent="0.4">
      <c r="A1092" s="44" t="str">
        <f t="shared" ref="A1092:A1155" si="112">+B1092&amp;C1092</f>
        <v>07-0152-8824-1210-2000-0000-0018c8580s2112</v>
      </c>
      <c r="B1092" t="s">
        <v>4246</v>
      </c>
      <c r="C1092" t="s">
        <v>4247</v>
      </c>
      <c r="D1092" s="83" t="s">
        <v>4466</v>
      </c>
      <c r="E1092" t="s">
        <v>2088</v>
      </c>
      <c r="F1092" t="s">
        <v>373</v>
      </c>
      <c r="G1092" s="13">
        <v>43905</v>
      </c>
      <c r="H1092">
        <v>90.72</v>
      </c>
      <c r="I1092" t="s">
        <v>145</v>
      </c>
      <c r="J1092" t="s">
        <v>978</v>
      </c>
      <c r="K1092" t="s">
        <v>3818</v>
      </c>
      <c r="L1092" s="60" t="s">
        <v>152</v>
      </c>
      <c r="M1092" s="1" t="str">
        <f t="shared" ref="M1092:M1155" si="113">+VLOOKUP(J1092,$T$2:$U$11,2,0)</f>
        <v>広島市</v>
      </c>
      <c r="N1092" s="1" t="str">
        <f t="shared" si="109"/>
        <v>低</v>
      </c>
      <c r="O1092" s="45">
        <v>43905</v>
      </c>
      <c r="P1092" s="16">
        <f t="shared" ref="P1092:P1155" si="114">DATEDIF(O1092,$B$1,"Y")</f>
        <v>3</v>
      </c>
      <c r="Q1092" s="16">
        <f t="shared" si="110"/>
        <v>1</v>
      </c>
      <c r="R1092">
        <f t="shared" si="111"/>
        <v>1</v>
      </c>
    </row>
    <row r="1093" spans="1:18" x14ac:dyDescent="0.4">
      <c r="A1093" s="44" t="str">
        <f t="shared" si="112"/>
        <v>07-0162-2768-7510-2000-0000-0013g7620w2715</v>
      </c>
      <c r="B1093" t="s">
        <v>4248</v>
      </c>
      <c r="C1093" t="s">
        <v>4249</v>
      </c>
      <c r="E1093" t="s">
        <v>2089</v>
      </c>
      <c r="F1093" t="s">
        <v>902</v>
      </c>
      <c r="G1093" s="13">
        <v>43818</v>
      </c>
      <c r="H1093">
        <v>13.23</v>
      </c>
      <c r="I1093" t="s">
        <v>145</v>
      </c>
      <c r="J1093" t="s">
        <v>978</v>
      </c>
      <c r="K1093" t="s">
        <v>3818</v>
      </c>
      <c r="L1093" s="60" t="s">
        <v>152</v>
      </c>
      <c r="M1093" s="1" t="str">
        <f t="shared" si="113"/>
        <v>広島市</v>
      </c>
      <c r="N1093" s="1" t="str">
        <f t="shared" si="109"/>
        <v>低</v>
      </c>
      <c r="O1093" s="45">
        <v>43818</v>
      </c>
      <c r="P1093" s="16">
        <f t="shared" si="114"/>
        <v>3</v>
      </c>
      <c r="Q1093" s="16">
        <f t="shared" si="110"/>
        <v>1</v>
      </c>
      <c r="R1093">
        <f t="shared" si="111"/>
        <v>1</v>
      </c>
    </row>
    <row r="1094" spans="1:18" x14ac:dyDescent="0.4">
      <c r="A1094" s="44" t="str">
        <f t="shared" si="112"/>
        <v>07-0167-8464-2510-2000-0000-0010g4680s7215</v>
      </c>
      <c r="B1094" t="s">
        <v>4250</v>
      </c>
      <c r="C1094" t="s">
        <v>4251</v>
      </c>
      <c r="D1094" s="83" t="s">
        <v>4466</v>
      </c>
      <c r="E1094" t="s">
        <v>2090</v>
      </c>
      <c r="F1094" t="s">
        <v>903</v>
      </c>
      <c r="G1094" s="13">
        <v>43966</v>
      </c>
      <c r="H1094">
        <v>63</v>
      </c>
      <c r="I1094" t="s">
        <v>145</v>
      </c>
      <c r="J1094" t="s">
        <v>978</v>
      </c>
      <c r="K1094" t="s">
        <v>3818</v>
      </c>
      <c r="L1094" s="60" t="s">
        <v>152</v>
      </c>
      <c r="M1094" s="1" t="str">
        <f t="shared" si="113"/>
        <v>広島市</v>
      </c>
      <c r="N1094" s="1" t="str">
        <f t="shared" si="109"/>
        <v>低</v>
      </c>
      <c r="O1094" s="45">
        <v>43966</v>
      </c>
      <c r="P1094" s="16">
        <f t="shared" si="114"/>
        <v>3</v>
      </c>
      <c r="Q1094" s="16">
        <f t="shared" si="110"/>
        <v>1</v>
      </c>
      <c r="R1094">
        <f t="shared" si="111"/>
        <v>1</v>
      </c>
    </row>
    <row r="1095" spans="1:18" x14ac:dyDescent="0.4">
      <c r="A1095" s="44" t="str">
        <f t="shared" si="112"/>
        <v>07-0158-9346-5710-2000-0000-0013e3590u8517</v>
      </c>
      <c r="B1095" t="s">
        <v>4252</v>
      </c>
      <c r="C1095" t="s">
        <v>4253</v>
      </c>
      <c r="D1095" s="83" t="s">
        <v>4466</v>
      </c>
      <c r="E1095" t="s">
        <v>2091</v>
      </c>
      <c r="F1095" t="s">
        <v>904</v>
      </c>
      <c r="G1095" s="13">
        <v>44014</v>
      </c>
      <c r="H1095">
        <v>79.2</v>
      </c>
      <c r="I1095" t="s">
        <v>145</v>
      </c>
      <c r="J1095" t="s">
        <v>978</v>
      </c>
      <c r="K1095" t="s">
        <v>3818</v>
      </c>
      <c r="L1095" s="60" t="s">
        <v>151</v>
      </c>
      <c r="M1095" s="1" t="str">
        <f t="shared" si="113"/>
        <v>広島市</v>
      </c>
      <c r="N1095" s="1" t="str">
        <f t="shared" si="109"/>
        <v>低</v>
      </c>
      <c r="O1095" s="45">
        <v>44014</v>
      </c>
      <c r="P1095" s="16">
        <f t="shared" si="114"/>
        <v>3</v>
      </c>
      <c r="Q1095" s="16">
        <f t="shared" si="110"/>
        <v>1</v>
      </c>
      <c r="R1095">
        <f t="shared" si="111"/>
        <v>1</v>
      </c>
    </row>
    <row r="1096" spans="1:18" x14ac:dyDescent="0.4">
      <c r="A1096" s="44" t="str">
        <f t="shared" si="112"/>
        <v>07-0158-9344-0510-2000-0000-0014e3590s8015</v>
      </c>
      <c r="B1096" t="s">
        <v>4254</v>
      </c>
      <c r="C1096" t="s">
        <v>4255</v>
      </c>
      <c r="D1096" s="83" t="s">
        <v>4466</v>
      </c>
      <c r="E1096" t="s">
        <v>2092</v>
      </c>
      <c r="F1096" t="s">
        <v>838</v>
      </c>
      <c r="G1096" s="13">
        <v>43976</v>
      </c>
      <c r="H1096">
        <v>88</v>
      </c>
      <c r="I1096" t="s">
        <v>145</v>
      </c>
      <c r="J1096" t="s">
        <v>978</v>
      </c>
      <c r="K1096" t="s">
        <v>3818</v>
      </c>
      <c r="L1096" s="60" t="s">
        <v>151</v>
      </c>
      <c r="M1096" s="1" t="str">
        <f t="shared" si="113"/>
        <v>広島市</v>
      </c>
      <c r="N1096" s="1" t="str">
        <f t="shared" si="109"/>
        <v>低</v>
      </c>
      <c r="O1096" s="45">
        <v>43976</v>
      </c>
      <c r="P1096" s="16">
        <f t="shared" si="114"/>
        <v>3</v>
      </c>
      <c r="Q1096" s="16">
        <f t="shared" si="110"/>
        <v>1</v>
      </c>
      <c r="R1096">
        <f t="shared" si="111"/>
        <v>1</v>
      </c>
    </row>
    <row r="1097" spans="1:18" x14ac:dyDescent="0.4">
      <c r="A1097" s="44" t="str">
        <f t="shared" si="112"/>
        <v>07-0167-8499-8610-2000-0000-0015m4680x7816</v>
      </c>
      <c r="B1097" t="s">
        <v>4256</v>
      </c>
      <c r="C1097" t="s">
        <v>4257</v>
      </c>
      <c r="E1097" t="s">
        <v>2093</v>
      </c>
      <c r="F1097" t="s">
        <v>597</v>
      </c>
      <c r="G1097" s="13">
        <v>43966</v>
      </c>
      <c r="H1097">
        <v>90.72</v>
      </c>
      <c r="I1097" t="s">
        <v>145</v>
      </c>
      <c r="J1097" t="s">
        <v>978</v>
      </c>
      <c r="K1097" t="s">
        <v>3818</v>
      </c>
      <c r="L1097" s="60" t="s">
        <v>152</v>
      </c>
      <c r="M1097" s="1" t="str">
        <f t="shared" si="113"/>
        <v>広島市</v>
      </c>
      <c r="N1097" s="1" t="str">
        <f t="shared" si="109"/>
        <v>低</v>
      </c>
      <c r="O1097" s="45">
        <v>43966</v>
      </c>
      <c r="P1097" s="16">
        <f t="shared" si="114"/>
        <v>3</v>
      </c>
      <c r="Q1097" s="16">
        <f t="shared" si="110"/>
        <v>1</v>
      </c>
      <c r="R1097">
        <f t="shared" si="111"/>
        <v>1</v>
      </c>
    </row>
    <row r="1098" spans="1:18" x14ac:dyDescent="0.4">
      <c r="A1098" s="44" t="str">
        <f t="shared" si="112"/>
        <v>07-1250-6823-2010-1000-0000-0019c8561r0220</v>
      </c>
      <c r="B1098" t="s">
        <v>4258</v>
      </c>
      <c r="C1098" t="s">
        <v>4259</v>
      </c>
      <c r="E1098" t="s">
        <v>2094</v>
      </c>
      <c r="F1098" t="s">
        <v>905</v>
      </c>
      <c r="G1098" s="13">
        <v>43915</v>
      </c>
      <c r="H1098">
        <v>64.260000000000005</v>
      </c>
      <c r="I1098" t="s">
        <v>145</v>
      </c>
      <c r="J1098" t="s">
        <v>978</v>
      </c>
      <c r="K1098" t="s">
        <v>3818</v>
      </c>
      <c r="L1098" s="60" t="s">
        <v>152</v>
      </c>
      <c r="M1098" s="1" t="str">
        <f t="shared" si="113"/>
        <v>広島市</v>
      </c>
      <c r="N1098" s="1" t="str">
        <f t="shared" si="109"/>
        <v>低</v>
      </c>
      <c r="O1098" s="45">
        <v>43915</v>
      </c>
      <c r="P1098" s="16">
        <f t="shared" si="114"/>
        <v>3</v>
      </c>
      <c r="Q1098" s="16">
        <f t="shared" si="110"/>
        <v>1</v>
      </c>
      <c r="R1098">
        <f t="shared" si="111"/>
        <v>1</v>
      </c>
    </row>
    <row r="1099" spans="1:18" x14ac:dyDescent="0.4">
      <c r="A1099" s="44" t="str">
        <f t="shared" si="112"/>
        <v>07-0156-2560-9110-2000-0000-0016g5520n6911</v>
      </c>
      <c r="B1099" t="s">
        <v>4260</v>
      </c>
      <c r="C1099" t="s">
        <v>4261</v>
      </c>
      <c r="D1099" s="83" t="s">
        <v>4466</v>
      </c>
      <c r="E1099" t="s">
        <v>2095</v>
      </c>
      <c r="F1099" t="s">
        <v>906</v>
      </c>
      <c r="G1099" s="13">
        <v>43980</v>
      </c>
      <c r="H1099">
        <v>78.12</v>
      </c>
      <c r="I1099" t="s">
        <v>145</v>
      </c>
      <c r="J1099" t="s">
        <v>978</v>
      </c>
      <c r="K1099" t="s">
        <v>3818</v>
      </c>
      <c r="L1099" s="60" t="s">
        <v>152</v>
      </c>
      <c r="M1099" s="1" t="str">
        <f t="shared" si="113"/>
        <v>広島市</v>
      </c>
      <c r="N1099" s="1" t="str">
        <f t="shared" si="109"/>
        <v>低</v>
      </c>
      <c r="O1099" s="45">
        <v>43980</v>
      </c>
      <c r="P1099" s="16">
        <f t="shared" si="114"/>
        <v>3</v>
      </c>
      <c r="Q1099" s="16">
        <f t="shared" si="110"/>
        <v>1</v>
      </c>
      <c r="R1099">
        <f t="shared" si="111"/>
        <v>1</v>
      </c>
    </row>
    <row r="1100" spans="1:18" x14ac:dyDescent="0.4">
      <c r="A1100" s="44" t="str">
        <f t="shared" si="112"/>
        <v>07-0156-2556-4910-2000-0000-0012f5520u6419</v>
      </c>
      <c r="B1100" t="s">
        <v>4262</v>
      </c>
      <c r="C1100" t="s">
        <v>4263</v>
      </c>
      <c r="D1100" s="83" t="s">
        <v>4466</v>
      </c>
      <c r="E1100" t="s">
        <v>2096</v>
      </c>
      <c r="F1100" t="s">
        <v>907</v>
      </c>
      <c r="G1100" s="13">
        <v>44014</v>
      </c>
      <c r="H1100">
        <v>35.28</v>
      </c>
      <c r="I1100" t="s">
        <v>145</v>
      </c>
      <c r="J1100" t="s">
        <v>978</v>
      </c>
      <c r="K1100" t="s">
        <v>3818</v>
      </c>
      <c r="L1100" s="60" t="s">
        <v>152</v>
      </c>
      <c r="M1100" s="1" t="str">
        <f t="shared" si="113"/>
        <v>広島市</v>
      </c>
      <c r="N1100" s="1" t="str">
        <f t="shared" si="109"/>
        <v>低</v>
      </c>
      <c r="O1100" s="45">
        <v>44014</v>
      </c>
      <c r="P1100" s="16">
        <f t="shared" si="114"/>
        <v>3</v>
      </c>
      <c r="Q1100" s="16">
        <f t="shared" si="110"/>
        <v>1</v>
      </c>
      <c r="R1100">
        <f t="shared" si="111"/>
        <v>1</v>
      </c>
    </row>
    <row r="1101" spans="1:18" x14ac:dyDescent="0.4">
      <c r="A1101" s="44" t="str">
        <f t="shared" si="112"/>
        <v>07-0156-2556-4410-2000-0000-0017f5520u6414</v>
      </c>
      <c r="B1101" t="s">
        <v>4264</v>
      </c>
      <c r="C1101" t="s">
        <v>4265</v>
      </c>
      <c r="D1101" s="83" t="s">
        <v>4466</v>
      </c>
      <c r="E1101" t="s">
        <v>2097</v>
      </c>
      <c r="F1101" t="s">
        <v>906</v>
      </c>
      <c r="G1101" s="13">
        <v>44132</v>
      </c>
      <c r="H1101">
        <v>60.48</v>
      </c>
      <c r="I1101" t="s">
        <v>145</v>
      </c>
      <c r="J1101" t="s">
        <v>978</v>
      </c>
      <c r="K1101" t="s">
        <v>3818</v>
      </c>
      <c r="L1101" s="60" t="s">
        <v>152</v>
      </c>
      <c r="M1101" s="1" t="str">
        <f t="shared" si="113"/>
        <v>広島市</v>
      </c>
      <c r="N1101" s="1" t="str">
        <f t="shared" si="109"/>
        <v>低</v>
      </c>
      <c r="O1101" s="45">
        <v>44132</v>
      </c>
      <c r="P1101" s="16">
        <f t="shared" si="114"/>
        <v>2</v>
      </c>
      <c r="Q1101" s="16">
        <f t="shared" si="110"/>
        <v>1</v>
      </c>
      <c r="R1101">
        <f t="shared" si="111"/>
        <v>1</v>
      </c>
    </row>
    <row r="1102" spans="1:18" x14ac:dyDescent="0.4">
      <c r="A1102" s="44" t="str">
        <f t="shared" si="112"/>
        <v>07-1256-1783-8520-2000-0000-0012k7511r6825</v>
      </c>
      <c r="B1102" t="s">
        <v>4266</v>
      </c>
      <c r="C1102" t="s">
        <v>4267</v>
      </c>
      <c r="E1102" t="s">
        <v>2098</v>
      </c>
      <c r="F1102" t="s">
        <v>908</v>
      </c>
      <c r="G1102" s="13">
        <v>43961</v>
      </c>
      <c r="H1102">
        <v>94.5</v>
      </c>
      <c r="I1102" t="s">
        <v>145</v>
      </c>
      <c r="J1102" t="s">
        <v>978</v>
      </c>
      <c r="K1102" t="s">
        <v>3818</v>
      </c>
      <c r="L1102" s="60" t="s">
        <v>152</v>
      </c>
      <c r="M1102" s="1" t="str">
        <f t="shared" si="113"/>
        <v>広島市</v>
      </c>
      <c r="N1102" s="1" t="str">
        <f t="shared" si="109"/>
        <v>低</v>
      </c>
      <c r="O1102" s="45">
        <v>43961</v>
      </c>
      <c r="P1102" s="16">
        <f t="shared" si="114"/>
        <v>3</v>
      </c>
      <c r="Q1102" s="16">
        <f t="shared" si="110"/>
        <v>1</v>
      </c>
      <c r="R1102">
        <f t="shared" si="111"/>
        <v>1</v>
      </c>
    </row>
    <row r="1103" spans="1:18" x14ac:dyDescent="0.4">
      <c r="A1103" s="44" t="str">
        <f t="shared" si="112"/>
        <v>07-1255-5140-9930-2000-0000-0016e1551n5929</v>
      </c>
      <c r="B1103" t="s">
        <v>4268</v>
      </c>
      <c r="C1103" t="s">
        <v>4269</v>
      </c>
      <c r="D1103" s="83" t="s">
        <v>4466</v>
      </c>
      <c r="E1103" t="s">
        <v>2099</v>
      </c>
      <c r="F1103" t="s">
        <v>909</v>
      </c>
      <c r="G1103" s="13">
        <v>43914</v>
      </c>
      <c r="H1103">
        <v>94.5</v>
      </c>
      <c r="I1103" t="s">
        <v>145</v>
      </c>
      <c r="J1103" t="s">
        <v>978</v>
      </c>
      <c r="K1103" t="s">
        <v>3818</v>
      </c>
      <c r="L1103" s="60" t="s">
        <v>152</v>
      </c>
      <c r="M1103" s="1" t="str">
        <f t="shared" si="113"/>
        <v>広島市</v>
      </c>
      <c r="N1103" s="1" t="str">
        <f t="shared" si="109"/>
        <v>低</v>
      </c>
      <c r="O1103" s="45">
        <v>43914</v>
      </c>
      <c r="P1103" s="16">
        <f t="shared" si="114"/>
        <v>3</v>
      </c>
      <c r="Q1103" s="16">
        <f t="shared" si="110"/>
        <v>1</v>
      </c>
      <c r="R1103">
        <f t="shared" si="111"/>
        <v>1</v>
      </c>
    </row>
    <row r="1104" spans="1:18" x14ac:dyDescent="0.4">
      <c r="A1104" s="44" t="str">
        <f t="shared" si="112"/>
        <v>07-0178-9032-5510-2000-0000-0017d0790q8515</v>
      </c>
      <c r="B1104" t="s">
        <v>4270</v>
      </c>
      <c r="C1104" t="s">
        <v>4271</v>
      </c>
      <c r="E1104" t="s">
        <v>2100</v>
      </c>
      <c r="F1104" t="s">
        <v>910</v>
      </c>
      <c r="G1104" s="13">
        <v>43994</v>
      </c>
      <c r="H1104">
        <v>90.72</v>
      </c>
      <c r="I1104" t="s">
        <v>145</v>
      </c>
      <c r="J1104" t="s">
        <v>997</v>
      </c>
      <c r="K1104" t="s">
        <v>3818</v>
      </c>
      <c r="L1104" s="60" t="s">
        <v>152</v>
      </c>
      <c r="M1104" s="1" t="str">
        <f t="shared" si="113"/>
        <v>山口市</v>
      </c>
      <c r="N1104" s="1" t="str">
        <f t="shared" si="109"/>
        <v>低</v>
      </c>
      <c r="O1104" s="45">
        <v>43994</v>
      </c>
      <c r="P1104" s="16">
        <f t="shared" si="114"/>
        <v>3</v>
      </c>
      <c r="Q1104" s="16">
        <f t="shared" si="110"/>
        <v>1</v>
      </c>
      <c r="R1104">
        <f t="shared" si="111"/>
        <v>1</v>
      </c>
    </row>
    <row r="1105" spans="1:18" x14ac:dyDescent="0.4">
      <c r="A1105" s="44" t="str">
        <f t="shared" si="112"/>
        <v>07-1285-2216-6040-2000-0000-0017b2821u5620</v>
      </c>
      <c r="B1105" t="s">
        <v>4272</v>
      </c>
      <c r="C1105" t="s">
        <v>4273</v>
      </c>
      <c r="D1105" s="83" t="s">
        <v>4466</v>
      </c>
      <c r="E1105" t="s">
        <v>2101</v>
      </c>
      <c r="F1105" t="s">
        <v>911</v>
      </c>
      <c r="G1105" s="13">
        <v>44004</v>
      </c>
      <c r="H1105">
        <v>94.5</v>
      </c>
      <c r="I1105" t="s">
        <v>145</v>
      </c>
      <c r="J1105" t="s">
        <v>982</v>
      </c>
      <c r="K1105" t="s">
        <v>3818</v>
      </c>
      <c r="L1105" s="60" t="s">
        <v>152</v>
      </c>
      <c r="M1105" s="1" t="str">
        <f t="shared" si="113"/>
        <v>山口市</v>
      </c>
      <c r="N1105" s="1" t="str">
        <f t="shared" si="109"/>
        <v>低</v>
      </c>
      <c r="O1105" s="45">
        <v>44004</v>
      </c>
      <c r="P1105" s="16">
        <f t="shared" si="114"/>
        <v>3</v>
      </c>
      <c r="Q1105" s="16">
        <f t="shared" si="110"/>
        <v>1</v>
      </c>
      <c r="R1105">
        <f t="shared" si="111"/>
        <v>1</v>
      </c>
    </row>
    <row r="1106" spans="1:18" x14ac:dyDescent="0.4">
      <c r="A1106" s="44" t="str">
        <f t="shared" si="112"/>
        <v>07-1230-5083-6210-2000-0000-0019k0351r0622</v>
      </c>
      <c r="B1106" t="s">
        <v>4274</v>
      </c>
      <c r="C1106" t="s">
        <v>4275</v>
      </c>
      <c r="E1106" t="s">
        <v>2102</v>
      </c>
      <c r="F1106" t="s">
        <v>912</v>
      </c>
      <c r="G1106" s="13">
        <v>45148</v>
      </c>
      <c r="H1106">
        <v>94.5</v>
      </c>
      <c r="I1106" t="s">
        <v>145</v>
      </c>
      <c r="J1106" t="s">
        <v>980</v>
      </c>
      <c r="K1106" t="s">
        <v>3818</v>
      </c>
      <c r="L1106" s="60" t="s">
        <v>152</v>
      </c>
      <c r="M1106" s="1" t="str">
        <f t="shared" si="113"/>
        <v>岡山市</v>
      </c>
      <c r="N1106" s="1" t="str">
        <f t="shared" si="109"/>
        <v>低</v>
      </c>
      <c r="O1106" s="45">
        <v>45148</v>
      </c>
      <c r="P1106" s="16">
        <f t="shared" si="114"/>
        <v>0</v>
      </c>
      <c r="Q1106" s="16">
        <f t="shared" si="110"/>
        <v>1</v>
      </c>
      <c r="R1106">
        <f t="shared" si="111"/>
        <v>1</v>
      </c>
    </row>
    <row r="1107" spans="1:18" x14ac:dyDescent="0.4">
      <c r="A1107" s="44" t="str">
        <f t="shared" si="112"/>
        <v>07-0145-1317-8020-2000-0000-0012b3410v5810</v>
      </c>
      <c r="B1107" t="s">
        <v>4276</v>
      </c>
      <c r="C1107" t="s">
        <v>4277</v>
      </c>
      <c r="E1107" t="s">
        <v>2103</v>
      </c>
      <c r="F1107" t="s">
        <v>913</v>
      </c>
      <c r="G1107" s="13">
        <v>44017</v>
      </c>
      <c r="H1107">
        <v>42.21</v>
      </c>
      <c r="I1107" t="s">
        <v>145</v>
      </c>
      <c r="J1107" t="s">
        <v>980</v>
      </c>
      <c r="K1107" t="s">
        <v>3818</v>
      </c>
      <c r="L1107" s="60" t="s">
        <v>152</v>
      </c>
      <c r="M1107" s="1" t="str">
        <f t="shared" si="113"/>
        <v>岡山市</v>
      </c>
      <c r="N1107" s="1" t="str">
        <f t="shared" si="109"/>
        <v>低</v>
      </c>
      <c r="O1107" s="45">
        <v>44017</v>
      </c>
      <c r="P1107" s="16">
        <f t="shared" si="114"/>
        <v>3</v>
      </c>
      <c r="Q1107" s="16">
        <f t="shared" si="110"/>
        <v>1</v>
      </c>
      <c r="R1107">
        <f t="shared" si="111"/>
        <v>1</v>
      </c>
    </row>
    <row r="1108" spans="1:18" x14ac:dyDescent="0.4">
      <c r="A1108" s="44" t="str">
        <f t="shared" si="112"/>
        <v/>
      </c>
      <c r="B1108" s="76"/>
      <c r="C1108" s="76"/>
      <c r="E1108" t="s">
        <v>2104</v>
      </c>
      <c r="F1108" t="s">
        <v>914</v>
      </c>
      <c r="G1108" s="13">
        <v>43825</v>
      </c>
      <c r="H1108">
        <v>35.1</v>
      </c>
      <c r="I1108" t="s">
        <v>145</v>
      </c>
      <c r="J1108" t="s">
        <v>980</v>
      </c>
      <c r="K1108" s="76"/>
      <c r="L1108" s="60" t="s">
        <v>150</v>
      </c>
      <c r="M1108" s="1" t="str">
        <f t="shared" si="113"/>
        <v>岡山市</v>
      </c>
      <c r="N1108" s="1" t="str">
        <f t="shared" si="109"/>
        <v>低</v>
      </c>
      <c r="O1108" s="45">
        <v>43825</v>
      </c>
      <c r="P1108" s="16">
        <f t="shared" si="114"/>
        <v>3</v>
      </c>
      <c r="Q1108" s="16">
        <f t="shared" si="110"/>
        <v>0</v>
      </c>
      <c r="R1108">
        <f t="shared" si="111"/>
        <v>0</v>
      </c>
    </row>
    <row r="1109" spans="1:18" x14ac:dyDescent="0.4">
      <c r="A1109" s="44" t="str">
        <f t="shared" si="112"/>
        <v/>
      </c>
      <c r="B1109" s="76"/>
      <c r="C1109" s="76"/>
      <c r="E1109" t="s">
        <v>2105</v>
      </c>
      <c r="F1109" t="s">
        <v>914</v>
      </c>
      <c r="G1109" s="13">
        <v>43825</v>
      </c>
      <c r="H1109">
        <v>52.65</v>
      </c>
      <c r="I1109" t="s">
        <v>145</v>
      </c>
      <c r="J1109" t="s">
        <v>980</v>
      </c>
      <c r="K1109" s="76"/>
      <c r="L1109" s="60" t="s">
        <v>150</v>
      </c>
      <c r="M1109" s="1" t="str">
        <f t="shared" si="113"/>
        <v>岡山市</v>
      </c>
      <c r="N1109" s="1" t="str">
        <f t="shared" si="109"/>
        <v>低</v>
      </c>
      <c r="O1109" s="45">
        <v>43825</v>
      </c>
      <c r="P1109" s="16">
        <f t="shared" si="114"/>
        <v>3</v>
      </c>
      <c r="Q1109" s="16">
        <f t="shared" si="110"/>
        <v>0</v>
      </c>
      <c r="R1109">
        <f t="shared" si="111"/>
        <v>0</v>
      </c>
    </row>
    <row r="1110" spans="1:18" x14ac:dyDescent="0.4">
      <c r="A1110" s="44" t="str">
        <f t="shared" si="112"/>
        <v>07-1258-9340-8610-2000-0000-0011e3591n8826</v>
      </c>
      <c r="B1110" t="s">
        <v>4278</v>
      </c>
      <c r="C1110" t="s">
        <v>4279</v>
      </c>
      <c r="E1110" t="s">
        <v>2106</v>
      </c>
      <c r="F1110" t="s">
        <v>915</v>
      </c>
      <c r="G1110" s="13">
        <v>44216</v>
      </c>
      <c r="H1110">
        <v>90.72</v>
      </c>
      <c r="I1110" t="s">
        <v>145</v>
      </c>
      <c r="J1110" t="s">
        <v>978</v>
      </c>
      <c r="K1110" t="s">
        <v>3818</v>
      </c>
      <c r="L1110" s="60" t="s">
        <v>152</v>
      </c>
      <c r="M1110" s="1" t="str">
        <f t="shared" si="113"/>
        <v>広島市</v>
      </c>
      <c r="N1110" s="1" t="str">
        <f t="shared" si="109"/>
        <v>低</v>
      </c>
      <c r="O1110" s="45">
        <v>44216</v>
      </c>
      <c r="P1110" s="16">
        <f t="shared" si="114"/>
        <v>2</v>
      </c>
      <c r="Q1110" s="16">
        <f t="shared" si="110"/>
        <v>1</v>
      </c>
      <c r="R1110">
        <f t="shared" si="111"/>
        <v>1</v>
      </c>
    </row>
    <row r="1111" spans="1:18" x14ac:dyDescent="0.4">
      <c r="A1111" s="44" t="str">
        <f t="shared" si="112"/>
        <v>07-1267-8016-8320-1000-0000-0011b0681u7823</v>
      </c>
      <c r="B1111" t="s">
        <v>4280</v>
      </c>
      <c r="C1111" t="s">
        <v>4283</v>
      </c>
      <c r="E1111" t="s">
        <v>2107</v>
      </c>
      <c r="F1111" t="s">
        <v>915</v>
      </c>
      <c r="G1111" s="13">
        <v>44070</v>
      </c>
      <c r="H1111">
        <v>86.94</v>
      </c>
      <c r="I1111" t="s">
        <v>145</v>
      </c>
      <c r="J1111" t="s">
        <v>978</v>
      </c>
      <c r="K1111" t="s">
        <v>3818</v>
      </c>
      <c r="L1111" s="60" t="s">
        <v>152</v>
      </c>
      <c r="M1111" s="1" t="str">
        <f t="shared" si="113"/>
        <v>広島市</v>
      </c>
      <c r="N1111" s="1" t="str">
        <f t="shared" si="109"/>
        <v>低</v>
      </c>
      <c r="O1111" s="45">
        <v>44070</v>
      </c>
      <c r="P1111" s="16">
        <f t="shared" si="114"/>
        <v>3</v>
      </c>
      <c r="Q1111" s="16">
        <f t="shared" si="110"/>
        <v>1</v>
      </c>
      <c r="R1111">
        <f t="shared" si="111"/>
        <v>1</v>
      </c>
    </row>
    <row r="1112" spans="1:18" x14ac:dyDescent="0.4">
      <c r="A1112" s="44" t="str">
        <f t="shared" si="112"/>
        <v>07-1285-5070-0310-2000-0000-0012h0851n5023</v>
      </c>
      <c r="B1112" t="s">
        <v>4281</v>
      </c>
      <c r="C1112" t="s">
        <v>4282</v>
      </c>
      <c r="D1112" s="83" t="s">
        <v>4466</v>
      </c>
      <c r="E1112" t="s">
        <v>2108</v>
      </c>
      <c r="F1112" t="s">
        <v>916</v>
      </c>
      <c r="G1112" s="13">
        <v>43988</v>
      </c>
      <c r="H1112">
        <v>64.260000000000005</v>
      </c>
      <c r="I1112" t="s">
        <v>145</v>
      </c>
      <c r="J1112" t="s">
        <v>982</v>
      </c>
      <c r="K1112" t="s">
        <v>3818</v>
      </c>
      <c r="L1112" s="60" t="s">
        <v>152</v>
      </c>
      <c r="M1112" s="1" t="str">
        <f t="shared" si="113"/>
        <v>山口市</v>
      </c>
      <c r="N1112" s="1" t="str">
        <f t="shared" si="109"/>
        <v>低</v>
      </c>
      <c r="O1112" s="45">
        <v>43988</v>
      </c>
      <c r="P1112" s="16">
        <f t="shared" si="114"/>
        <v>3</v>
      </c>
      <c r="Q1112" s="16">
        <f t="shared" si="110"/>
        <v>1</v>
      </c>
      <c r="R1112">
        <f t="shared" si="111"/>
        <v>1</v>
      </c>
    </row>
    <row r="1113" spans="1:18" x14ac:dyDescent="0.4">
      <c r="A1113" s="44" t="str">
        <f t="shared" si="112"/>
        <v>07-0164-9956-6510-2000-0000-0010f9690u4615</v>
      </c>
      <c r="B1113" t="s">
        <v>4284</v>
      </c>
      <c r="C1113" t="s">
        <v>4285</v>
      </c>
      <c r="D1113" s="83" t="s">
        <v>4466</v>
      </c>
      <c r="E1113" t="s">
        <v>2109</v>
      </c>
      <c r="F1113" t="s">
        <v>341</v>
      </c>
      <c r="G1113" s="13">
        <v>43886</v>
      </c>
      <c r="H1113">
        <v>13.86</v>
      </c>
      <c r="I1113" t="s">
        <v>145</v>
      </c>
      <c r="J1113" t="s">
        <v>978</v>
      </c>
      <c r="K1113" t="s">
        <v>3818</v>
      </c>
      <c r="L1113" s="60" t="s">
        <v>152</v>
      </c>
      <c r="M1113" s="1" t="str">
        <f t="shared" si="113"/>
        <v>広島市</v>
      </c>
      <c r="N1113" s="1" t="str">
        <f t="shared" si="109"/>
        <v>低</v>
      </c>
      <c r="O1113" s="45">
        <v>43886</v>
      </c>
      <c r="P1113" s="16">
        <f t="shared" si="114"/>
        <v>3</v>
      </c>
      <c r="Q1113" s="16">
        <f t="shared" si="110"/>
        <v>1</v>
      </c>
      <c r="R1113">
        <f t="shared" si="111"/>
        <v>1</v>
      </c>
    </row>
    <row r="1114" spans="1:18" x14ac:dyDescent="0.4">
      <c r="A1114" s="44" t="str">
        <f t="shared" si="112"/>
        <v>07-0167-8506-6110-2000-0000-0013a5680u7611</v>
      </c>
      <c r="B1114" t="s">
        <v>4286</v>
      </c>
      <c r="C1114" t="s">
        <v>4287</v>
      </c>
      <c r="E1114" t="s">
        <v>2110</v>
      </c>
      <c r="F1114" t="s">
        <v>726</v>
      </c>
      <c r="G1114" s="13">
        <v>44126</v>
      </c>
      <c r="H1114">
        <v>71.819999999999993</v>
      </c>
      <c r="I1114" t="s">
        <v>145</v>
      </c>
      <c r="J1114" t="s">
        <v>978</v>
      </c>
      <c r="K1114" t="s">
        <v>3818</v>
      </c>
      <c r="L1114" s="60" t="s">
        <v>152</v>
      </c>
      <c r="M1114" s="1" t="str">
        <f t="shared" si="113"/>
        <v>広島市</v>
      </c>
      <c r="N1114" s="1" t="str">
        <f t="shared" si="109"/>
        <v>低</v>
      </c>
      <c r="O1114" s="45">
        <v>44126</v>
      </c>
      <c r="P1114" s="16">
        <f t="shared" si="114"/>
        <v>2</v>
      </c>
      <c r="Q1114" s="16">
        <f t="shared" si="110"/>
        <v>1</v>
      </c>
      <c r="R1114">
        <f t="shared" si="111"/>
        <v>1</v>
      </c>
    </row>
    <row r="1115" spans="1:18" x14ac:dyDescent="0.4">
      <c r="A1115" s="44" t="str">
        <f t="shared" si="112"/>
        <v>07-0167-8506-6610-2000-0000-0018a5680u7616</v>
      </c>
      <c r="B1115" t="s">
        <v>4288</v>
      </c>
      <c r="C1115" t="s">
        <v>4289</v>
      </c>
      <c r="D1115" s="83" t="s">
        <v>4466</v>
      </c>
      <c r="E1115" t="s">
        <v>2111</v>
      </c>
      <c r="F1115" t="s">
        <v>904</v>
      </c>
      <c r="G1115" s="13">
        <v>44062</v>
      </c>
      <c r="H1115">
        <v>90.72</v>
      </c>
      <c r="I1115" t="s">
        <v>145</v>
      </c>
      <c r="J1115" t="s">
        <v>978</v>
      </c>
      <c r="K1115" t="s">
        <v>3818</v>
      </c>
      <c r="L1115" s="60" t="s">
        <v>152</v>
      </c>
      <c r="M1115" s="1" t="str">
        <f t="shared" si="113"/>
        <v>広島市</v>
      </c>
      <c r="N1115" s="1" t="str">
        <f t="shared" si="109"/>
        <v>低</v>
      </c>
      <c r="O1115" s="45">
        <v>44062</v>
      </c>
      <c r="P1115" s="16">
        <f t="shared" si="114"/>
        <v>3</v>
      </c>
      <c r="Q1115" s="16">
        <f t="shared" si="110"/>
        <v>1</v>
      </c>
      <c r="R1115">
        <f t="shared" si="111"/>
        <v>1</v>
      </c>
    </row>
    <row r="1116" spans="1:18" x14ac:dyDescent="0.4">
      <c r="A1116" s="44" t="str">
        <f t="shared" si="112"/>
        <v>07-0158-9483-1110-2000-0000-0017k4590r8111</v>
      </c>
      <c r="B1116" t="s">
        <v>4290</v>
      </c>
      <c r="C1116" t="s">
        <v>4291</v>
      </c>
      <c r="D1116" s="83" t="s">
        <v>4466</v>
      </c>
      <c r="E1116" t="s">
        <v>2112</v>
      </c>
      <c r="F1116" t="s">
        <v>904</v>
      </c>
      <c r="G1116" s="13">
        <v>44078</v>
      </c>
      <c r="H1116">
        <v>90.72</v>
      </c>
      <c r="I1116" t="s">
        <v>145</v>
      </c>
      <c r="J1116" t="s">
        <v>978</v>
      </c>
      <c r="K1116" t="s">
        <v>3818</v>
      </c>
      <c r="L1116" s="60" t="s">
        <v>152</v>
      </c>
      <c r="M1116" s="1" t="str">
        <f t="shared" si="113"/>
        <v>広島市</v>
      </c>
      <c r="N1116" s="1" t="str">
        <f t="shared" ref="N1116:N1179" si="115">VLOOKUP(I1116,$W$2:$X$6,2,0)</f>
        <v>低</v>
      </c>
      <c r="O1116" s="45">
        <v>44078</v>
      </c>
      <c r="P1116" s="16">
        <f t="shared" si="114"/>
        <v>2</v>
      </c>
      <c r="Q1116" s="16">
        <f t="shared" ref="Q1116:Q1179" si="116">COUNTIF(C:C,C1116)</f>
        <v>1</v>
      </c>
      <c r="R1116">
        <f t="shared" ref="R1116:R1179" si="117">COUNTIF(B:B,B1116)</f>
        <v>1</v>
      </c>
    </row>
    <row r="1117" spans="1:18" x14ac:dyDescent="0.4">
      <c r="A1117" s="44" t="str">
        <f t="shared" si="112"/>
        <v>07-0171-1776-7510-2000-0000-0017h7710u1715</v>
      </c>
      <c r="B1117" t="s">
        <v>4292</v>
      </c>
      <c r="C1117" t="s">
        <v>4293</v>
      </c>
      <c r="D1117" s="83" t="s">
        <v>4466</v>
      </c>
      <c r="E1117" t="s">
        <v>2113</v>
      </c>
      <c r="F1117" t="s">
        <v>917</v>
      </c>
      <c r="G1117" s="13">
        <v>43979</v>
      </c>
      <c r="H1117">
        <v>90.72</v>
      </c>
      <c r="I1117" t="s">
        <v>145</v>
      </c>
      <c r="J1117" t="s">
        <v>997</v>
      </c>
      <c r="K1117" t="s">
        <v>3818</v>
      </c>
      <c r="L1117" s="60" t="s">
        <v>152</v>
      </c>
      <c r="M1117" s="1" t="str">
        <f t="shared" si="113"/>
        <v>山口市</v>
      </c>
      <c r="N1117" s="1" t="str">
        <f t="shared" si="115"/>
        <v>低</v>
      </c>
      <c r="O1117" s="45">
        <v>43979</v>
      </c>
      <c r="P1117" s="16">
        <f t="shared" si="114"/>
        <v>3</v>
      </c>
      <c r="Q1117" s="16">
        <f t="shared" si="116"/>
        <v>1</v>
      </c>
      <c r="R1117">
        <f t="shared" si="117"/>
        <v>1</v>
      </c>
    </row>
    <row r="1118" spans="1:18" x14ac:dyDescent="0.4">
      <c r="A1118" s="44" t="str">
        <f t="shared" si="112"/>
        <v>07-0158-9485-9110-2000-0000-0013k4590t8911</v>
      </c>
      <c r="B1118" t="s">
        <v>4294</v>
      </c>
      <c r="C1118" t="s">
        <v>4295</v>
      </c>
      <c r="E1118" t="s">
        <v>2114</v>
      </c>
      <c r="F1118" t="s">
        <v>918</v>
      </c>
      <c r="G1118" s="13">
        <v>44183</v>
      </c>
      <c r="H1118">
        <v>89.46</v>
      </c>
      <c r="I1118" t="s">
        <v>145</v>
      </c>
      <c r="J1118" t="s">
        <v>978</v>
      </c>
      <c r="K1118" t="s">
        <v>3818</v>
      </c>
      <c r="L1118" s="60" t="s">
        <v>152</v>
      </c>
      <c r="M1118" s="1" t="str">
        <f t="shared" si="113"/>
        <v>広島市</v>
      </c>
      <c r="N1118" s="1" t="str">
        <f t="shared" si="115"/>
        <v>低</v>
      </c>
      <c r="O1118" s="45">
        <v>44183</v>
      </c>
      <c r="P1118" s="16">
        <f t="shared" si="114"/>
        <v>2</v>
      </c>
      <c r="Q1118" s="16">
        <f t="shared" si="116"/>
        <v>1</v>
      </c>
      <c r="R1118">
        <f t="shared" si="117"/>
        <v>1</v>
      </c>
    </row>
    <row r="1119" spans="1:18" x14ac:dyDescent="0.4">
      <c r="A1119" s="44" t="str">
        <f t="shared" si="112"/>
        <v>07-1258-9340-1810-2000-0000-0010e3591n8128</v>
      </c>
      <c r="B1119" t="s">
        <v>4296</v>
      </c>
      <c r="C1119" t="s">
        <v>4297</v>
      </c>
      <c r="E1119" t="s">
        <v>2115</v>
      </c>
      <c r="F1119" t="s">
        <v>915</v>
      </c>
      <c r="G1119" s="13">
        <v>44046</v>
      </c>
      <c r="H1119">
        <v>94.5</v>
      </c>
      <c r="I1119" t="s">
        <v>145</v>
      </c>
      <c r="J1119" t="s">
        <v>978</v>
      </c>
      <c r="K1119" t="s">
        <v>3818</v>
      </c>
      <c r="L1119" s="60" t="s">
        <v>152</v>
      </c>
      <c r="M1119" s="1" t="str">
        <f t="shared" si="113"/>
        <v>広島市</v>
      </c>
      <c r="N1119" s="1" t="str">
        <f t="shared" si="115"/>
        <v>低</v>
      </c>
      <c r="O1119" s="45">
        <v>44046</v>
      </c>
      <c r="P1119" s="16">
        <f t="shared" si="114"/>
        <v>3</v>
      </c>
      <c r="Q1119" s="16">
        <f t="shared" si="116"/>
        <v>1</v>
      </c>
      <c r="R1119">
        <f t="shared" si="117"/>
        <v>1</v>
      </c>
    </row>
    <row r="1120" spans="1:18" x14ac:dyDescent="0.4">
      <c r="A1120" s="44" t="str">
        <f t="shared" si="112"/>
        <v>07-1258-9340-2010-2000-0000-0017e3591n8220</v>
      </c>
      <c r="B1120" t="s">
        <v>4298</v>
      </c>
      <c r="C1120" t="s">
        <v>4299</v>
      </c>
      <c r="E1120" t="s">
        <v>2116</v>
      </c>
      <c r="F1120" t="s">
        <v>915</v>
      </c>
      <c r="G1120" s="13">
        <v>44046</v>
      </c>
      <c r="H1120">
        <v>75.599999999999994</v>
      </c>
      <c r="I1120" t="s">
        <v>145</v>
      </c>
      <c r="J1120" t="s">
        <v>978</v>
      </c>
      <c r="K1120" t="s">
        <v>3818</v>
      </c>
      <c r="L1120" s="60" t="s">
        <v>152</v>
      </c>
      <c r="M1120" s="1" t="str">
        <f t="shared" si="113"/>
        <v>広島市</v>
      </c>
      <c r="N1120" s="1" t="str">
        <f t="shared" si="115"/>
        <v>低</v>
      </c>
      <c r="O1120" s="45">
        <v>44046</v>
      </c>
      <c r="P1120" s="16">
        <f t="shared" si="114"/>
        <v>3</v>
      </c>
      <c r="Q1120" s="16">
        <f t="shared" si="116"/>
        <v>1</v>
      </c>
      <c r="R1120">
        <f t="shared" si="117"/>
        <v>1</v>
      </c>
    </row>
    <row r="1121" spans="1:18" x14ac:dyDescent="0.4">
      <c r="A1121" s="44" t="str">
        <f t="shared" si="112"/>
        <v>07-1221-0389-6010-2000-0000-0019k3201x1620</v>
      </c>
      <c r="B1121" t="s">
        <v>4300</v>
      </c>
      <c r="C1121" t="s">
        <v>4301</v>
      </c>
      <c r="E1121" t="s">
        <v>2117</v>
      </c>
      <c r="F1121" t="s">
        <v>915</v>
      </c>
      <c r="G1121" s="13">
        <v>44254</v>
      </c>
      <c r="H1121">
        <v>86.94</v>
      </c>
      <c r="I1121" t="s">
        <v>145</v>
      </c>
      <c r="J1121" t="s">
        <v>995</v>
      </c>
      <c r="K1121" t="s">
        <v>3818</v>
      </c>
      <c r="L1121" s="60" t="s">
        <v>152</v>
      </c>
      <c r="M1121" s="1" t="str">
        <f t="shared" si="113"/>
        <v>松江市</v>
      </c>
      <c r="N1121" s="1" t="str">
        <f t="shared" si="115"/>
        <v>低</v>
      </c>
      <c r="O1121" s="45">
        <v>44254</v>
      </c>
      <c r="P1121" s="16">
        <f t="shared" si="114"/>
        <v>2</v>
      </c>
      <c r="Q1121" s="16">
        <f t="shared" si="116"/>
        <v>1</v>
      </c>
      <c r="R1121">
        <f t="shared" si="117"/>
        <v>1</v>
      </c>
    </row>
    <row r="1122" spans="1:18" x14ac:dyDescent="0.4">
      <c r="A1122" s="44" t="str">
        <f t="shared" si="112"/>
        <v>07-0156-2561-0110-2000-0000-0016g5520p6011</v>
      </c>
      <c r="B1122" t="s">
        <v>4302</v>
      </c>
      <c r="C1122" t="s">
        <v>4303</v>
      </c>
      <c r="E1122" t="s">
        <v>2118</v>
      </c>
      <c r="F1122" t="s">
        <v>899</v>
      </c>
      <c r="G1122" s="13">
        <v>44179</v>
      </c>
      <c r="H1122">
        <v>90.72</v>
      </c>
      <c r="I1122" t="s">
        <v>145</v>
      </c>
      <c r="J1122" t="s">
        <v>978</v>
      </c>
      <c r="K1122" t="s">
        <v>3818</v>
      </c>
      <c r="L1122" s="60" t="s">
        <v>152</v>
      </c>
      <c r="M1122" s="1" t="str">
        <f t="shared" si="113"/>
        <v>広島市</v>
      </c>
      <c r="N1122" s="1" t="str">
        <f t="shared" si="115"/>
        <v>低</v>
      </c>
      <c r="O1122" s="45">
        <v>44179</v>
      </c>
      <c r="P1122" s="16">
        <f t="shared" si="114"/>
        <v>2</v>
      </c>
      <c r="Q1122" s="16">
        <f t="shared" si="116"/>
        <v>1</v>
      </c>
      <c r="R1122">
        <f t="shared" si="117"/>
        <v>1</v>
      </c>
    </row>
    <row r="1123" spans="1:18" x14ac:dyDescent="0.4">
      <c r="A1123" s="44" t="str">
        <f t="shared" si="112"/>
        <v>07-1233-0434-6720-2000-0000-0011d4301s3627</v>
      </c>
      <c r="B1123" t="s">
        <v>4304</v>
      </c>
      <c r="C1123" t="s">
        <v>4305</v>
      </c>
      <c r="E1123" t="s">
        <v>2119</v>
      </c>
      <c r="F1123" t="s">
        <v>919</v>
      </c>
      <c r="G1123" s="13">
        <v>43983</v>
      </c>
      <c r="H1123">
        <v>94.5</v>
      </c>
      <c r="I1123" t="s">
        <v>145</v>
      </c>
      <c r="J1123" t="s">
        <v>993</v>
      </c>
      <c r="K1123" t="s">
        <v>3818</v>
      </c>
      <c r="L1123" s="60" t="s">
        <v>152</v>
      </c>
      <c r="M1123" s="1" t="str">
        <f t="shared" si="113"/>
        <v>岡山市</v>
      </c>
      <c r="N1123" s="1" t="str">
        <f t="shared" si="115"/>
        <v>低</v>
      </c>
      <c r="O1123" s="45">
        <v>43983</v>
      </c>
      <c r="P1123" s="16">
        <f t="shared" si="114"/>
        <v>3</v>
      </c>
      <c r="Q1123" s="16">
        <f t="shared" si="116"/>
        <v>1</v>
      </c>
      <c r="R1123">
        <f t="shared" si="117"/>
        <v>1</v>
      </c>
    </row>
    <row r="1124" spans="1:18" x14ac:dyDescent="0.4">
      <c r="A1124" s="44" t="str">
        <f t="shared" si="112"/>
        <v>07-0158-9268-0310-2000-0000-0013g2590w8013</v>
      </c>
      <c r="B1124" t="s">
        <v>4306</v>
      </c>
      <c r="C1124" t="s">
        <v>4307</v>
      </c>
      <c r="D1124" s="83" t="s">
        <v>4466</v>
      </c>
      <c r="E1124" t="s">
        <v>2120</v>
      </c>
      <c r="F1124" t="s">
        <v>155</v>
      </c>
      <c r="G1124" s="13">
        <v>44209</v>
      </c>
      <c r="H1124">
        <v>53.9</v>
      </c>
      <c r="I1124" t="s">
        <v>145</v>
      </c>
      <c r="J1124" t="s">
        <v>978</v>
      </c>
      <c r="K1124" t="s">
        <v>2285</v>
      </c>
      <c r="L1124" s="60" t="s">
        <v>150</v>
      </c>
      <c r="M1124" s="1" t="str">
        <f t="shared" si="113"/>
        <v>広島市</v>
      </c>
      <c r="N1124" s="1" t="str">
        <f t="shared" si="115"/>
        <v>低</v>
      </c>
      <c r="O1124" s="45">
        <v>44209</v>
      </c>
      <c r="P1124" s="16">
        <f t="shared" si="114"/>
        <v>2</v>
      </c>
      <c r="Q1124" s="16">
        <f t="shared" si="116"/>
        <v>1</v>
      </c>
      <c r="R1124">
        <f t="shared" si="117"/>
        <v>1</v>
      </c>
    </row>
    <row r="1125" spans="1:18" x14ac:dyDescent="0.4">
      <c r="A1125" s="44" t="str">
        <f t="shared" si="112"/>
        <v>07-1245-9307-7330-2000-0000-0014a3491v5723</v>
      </c>
      <c r="B1125" t="s">
        <v>4308</v>
      </c>
      <c r="C1125" t="s">
        <v>4309</v>
      </c>
      <c r="E1125" t="s">
        <v>2121</v>
      </c>
      <c r="F1125" t="s">
        <v>920</v>
      </c>
      <c r="G1125" s="13">
        <v>43977</v>
      </c>
      <c r="H1125">
        <v>94.5</v>
      </c>
      <c r="I1125" t="s">
        <v>145</v>
      </c>
      <c r="J1125" t="s">
        <v>980</v>
      </c>
      <c r="K1125" t="s">
        <v>3818</v>
      </c>
      <c r="L1125" s="60" t="s">
        <v>152</v>
      </c>
      <c r="M1125" s="1" t="str">
        <f t="shared" si="113"/>
        <v>岡山市</v>
      </c>
      <c r="N1125" s="1" t="str">
        <f t="shared" si="115"/>
        <v>低</v>
      </c>
      <c r="O1125" s="45">
        <v>43977</v>
      </c>
      <c r="P1125" s="16">
        <f t="shared" si="114"/>
        <v>3</v>
      </c>
      <c r="Q1125" s="16">
        <f t="shared" si="116"/>
        <v>1</v>
      </c>
      <c r="R1125">
        <f t="shared" si="117"/>
        <v>1</v>
      </c>
    </row>
    <row r="1126" spans="1:18" x14ac:dyDescent="0.4">
      <c r="A1126" s="44" t="str">
        <f t="shared" si="112"/>
        <v>07-0158-9346-2710-2000-0000-0010e3590u8217</v>
      </c>
      <c r="B1126" t="s">
        <v>4310</v>
      </c>
      <c r="C1126" t="s">
        <v>4311</v>
      </c>
      <c r="E1126" t="s">
        <v>2122</v>
      </c>
      <c r="F1126" t="s">
        <v>921</v>
      </c>
      <c r="G1126" s="13">
        <v>43895</v>
      </c>
      <c r="H1126">
        <v>79.2</v>
      </c>
      <c r="I1126" t="s">
        <v>145</v>
      </c>
      <c r="J1126" t="s">
        <v>978</v>
      </c>
      <c r="K1126" t="s">
        <v>3818</v>
      </c>
      <c r="L1126" s="60" t="s">
        <v>151</v>
      </c>
      <c r="M1126" s="1" t="str">
        <f t="shared" si="113"/>
        <v>広島市</v>
      </c>
      <c r="N1126" s="1" t="str">
        <f t="shared" si="115"/>
        <v>低</v>
      </c>
      <c r="O1126" s="45">
        <v>43895</v>
      </c>
      <c r="P1126" s="16">
        <f t="shared" si="114"/>
        <v>3</v>
      </c>
      <c r="Q1126" s="16">
        <f t="shared" si="116"/>
        <v>1</v>
      </c>
      <c r="R1126">
        <f t="shared" si="117"/>
        <v>1</v>
      </c>
    </row>
    <row r="1127" spans="1:18" x14ac:dyDescent="0.4">
      <c r="A1127" s="44" t="str">
        <f t="shared" si="112"/>
        <v/>
      </c>
      <c r="B1127" s="76"/>
      <c r="C1127" s="76"/>
      <c r="E1127" t="s">
        <v>2123</v>
      </c>
      <c r="F1127" t="s">
        <v>922</v>
      </c>
      <c r="G1127" s="13" t="s">
        <v>964</v>
      </c>
      <c r="H1127">
        <v>95.22</v>
      </c>
      <c r="I1127" t="s">
        <v>145</v>
      </c>
      <c r="J1127" t="s">
        <v>978</v>
      </c>
      <c r="K1127" s="76"/>
      <c r="L1127" s="60" t="s">
        <v>973</v>
      </c>
      <c r="M1127" s="1" t="str">
        <f t="shared" si="113"/>
        <v>広島市</v>
      </c>
      <c r="N1127" s="1" t="str">
        <f t="shared" si="115"/>
        <v>低</v>
      </c>
      <c r="O1127" s="45" t="s">
        <v>964</v>
      </c>
      <c r="P1127" s="16" t="e">
        <f t="shared" si="114"/>
        <v>#VALUE!</v>
      </c>
      <c r="Q1127" s="16">
        <f t="shared" si="116"/>
        <v>0</v>
      </c>
      <c r="R1127">
        <f t="shared" si="117"/>
        <v>0</v>
      </c>
    </row>
    <row r="1128" spans="1:18" x14ac:dyDescent="0.4">
      <c r="A1128" s="44" t="str">
        <f t="shared" si="112"/>
        <v/>
      </c>
      <c r="B1128" s="76"/>
      <c r="C1128" s="76"/>
      <c r="E1128" t="s">
        <v>2124</v>
      </c>
      <c r="F1128" t="s">
        <v>922</v>
      </c>
      <c r="G1128" s="13" t="s">
        <v>964</v>
      </c>
      <c r="H1128">
        <v>95.22</v>
      </c>
      <c r="I1128" t="s">
        <v>145</v>
      </c>
      <c r="J1128" t="s">
        <v>978</v>
      </c>
      <c r="K1128" s="76"/>
      <c r="L1128" s="60" t="s">
        <v>973</v>
      </c>
      <c r="M1128" s="1" t="str">
        <f t="shared" si="113"/>
        <v>広島市</v>
      </c>
      <c r="N1128" s="1" t="str">
        <f t="shared" si="115"/>
        <v>低</v>
      </c>
      <c r="O1128" s="45" t="s">
        <v>964</v>
      </c>
      <c r="P1128" s="16" t="e">
        <f t="shared" si="114"/>
        <v>#VALUE!</v>
      </c>
      <c r="Q1128" s="16">
        <f t="shared" si="116"/>
        <v>0</v>
      </c>
      <c r="R1128">
        <f t="shared" si="117"/>
        <v>0</v>
      </c>
    </row>
    <row r="1129" spans="1:18" x14ac:dyDescent="0.4">
      <c r="A1129" s="44" t="str">
        <f t="shared" si="112"/>
        <v>07-0146-0853-2210-2000-0000-0012f8400r6212</v>
      </c>
      <c r="B1129" t="s">
        <v>4312</v>
      </c>
      <c r="C1129" t="s">
        <v>4313</v>
      </c>
      <c r="E1129" t="s">
        <v>2125</v>
      </c>
      <c r="F1129" t="s">
        <v>923</v>
      </c>
      <c r="G1129" s="13">
        <v>43889</v>
      </c>
      <c r="H1129">
        <v>26.4</v>
      </c>
      <c r="I1129" t="s">
        <v>145</v>
      </c>
      <c r="J1129" t="s">
        <v>980</v>
      </c>
      <c r="K1129" t="s">
        <v>2285</v>
      </c>
      <c r="L1129" s="60" t="s">
        <v>151</v>
      </c>
      <c r="M1129" s="1" t="str">
        <f t="shared" si="113"/>
        <v>岡山市</v>
      </c>
      <c r="N1129" s="1" t="str">
        <f t="shared" si="115"/>
        <v>低</v>
      </c>
      <c r="O1129" s="45">
        <v>43889</v>
      </c>
      <c r="P1129" s="16">
        <f t="shared" si="114"/>
        <v>3</v>
      </c>
      <c r="Q1129" s="16">
        <f t="shared" si="116"/>
        <v>1</v>
      </c>
      <c r="R1129">
        <f t="shared" si="117"/>
        <v>1</v>
      </c>
    </row>
    <row r="1130" spans="1:18" x14ac:dyDescent="0.4">
      <c r="A1130" s="44" t="str">
        <f t="shared" si="112"/>
        <v>07-1256-1339-4410-2000-0000-0019d3511x6424</v>
      </c>
      <c r="B1130" t="s">
        <v>4314</v>
      </c>
      <c r="C1130" t="s">
        <v>4315</v>
      </c>
      <c r="E1130" t="s">
        <v>2126</v>
      </c>
      <c r="F1130" t="s">
        <v>924</v>
      </c>
      <c r="G1130" s="13">
        <v>44166</v>
      </c>
      <c r="H1130">
        <v>86.25</v>
      </c>
      <c r="I1130" t="s">
        <v>145</v>
      </c>
      <c r="J1130" t="s">
        <v>978</v>
      </c>
      <c r="K1130" t="s">
        <v>3818</v>
      </c>
      <c r="L1130" s="60" t="s">
        <v>974</v>
      </c>
      <c r="M1130" s="1" t="str">
        <f t="shared" si="113"/>
        <v>広島市</v>
      </c>
      <c r="N1130" s="1" t="str">
        <f t="shared" si="115"/>
        <v>低</v>
      </c>
      <c r="O1130" s="45">
        <v>44166</v>
      </c>
      <c r="P1130" s="16">
        <f t="shared" si="114"/>
        <v>2</v>
      </c>
      <c r="Q1130" s="16">
        <f t="shared" si="116"/>
        <v>1</v>
      </c>
      <c r="R1130">
        <f t="shared" si="117"/>
        <v>1</v>
      </c>
    </row>
    <row r="1131" spans="1:18" x14ac:dyDescent="0.4">
      <c r="A1131" s="44" t="str">
        <f t="shared" si="112"/>
        <v/>
      </c>
      <c r="B1131" s="76"/>
      <c r="C1131" s="76"/>
      <c r="E1131" t="s">
        <v>2127</v>
      </c>
      <c r="F1131" t="s">
        <v>922</v>
      </c>
      <c r="G1131" s="13" t="s">
        <v>964</v>
      </c>
      <c r="H1131">
        <v>74.52</v>
      </c>
      <c r="I1131" t="s">
        <v>145</v>
      </c>
      <c r="J1131" t="s">
        <v>978</v>
      </c>
      <c r="K1131" s="76"/>
      <c r="L1131" s="60" t="s">
        <v>973</v>
      </c>
      <c r="M1131" s="1" t="str">
        <f t="shared" si="113"/>
        <v>広島市</v>
      </c>
      <c r="N1131" s="1" t="str">
        <f t="shared" si="115"/>
        <v>低</v>
      </c>
      <c r="O1131" s="45" t="s">
        <v>964</v>
      </c>
      <c r="P1131" s="16" t="e">
        <f t="shared" si="114"/>
        <v>#VALUE!</v>
      </c>
      <c r="Q1131" s="16">
        <f t="shared" si="116"/>
        <v>0</v>
      </c>
      <c r="R1131">
        <f t="shared" si="117"/>
        <v>0</v>
      </c>
    </row>
    <row r="1132" spans="1:18" x14ac:dyDescent="0.4">
      <c r="A1132" s="44" t="str">
        <f t="shared" si="112"/>
        <v/>
      </c>
      <c r="B1132" s="76"/>
      <c r="C1132" s="76"/>
      <c r="E1132" t="s">
        <v>2128</v>
      </c>
      <c r="F1132" t="s">
        <v>922</v>
      </c>
      <c r="G1132" s="13" t="s">
        <v>964</v>
      </c>
      <c r="H1132">
        <v>82.8</v>
      </c>
      <c r="I1132" t="s">
        <v>145</v>
      </c>
      <c r="J1132" t="s">
        <v>978</v>
      </c>
      <c r="K1132" s="76"/>
      <c r="L1132" s="60" t="s">
        <v>973</v>
      </c>
      <c r="M1132" s="1" t="str">
        <f t="shared" si="113"/>
        <v>広島市</v>
      </c>
      <c r="N1132" s="1" t="str">
        <f t="shared" si="115"/>
        <v>低</v>
      </c>
      <c r="O1132" s="45" t="s">
        <v>964</v>
      </c>
      <c r="P1132" s="16" t="e">
        <f t="shared" si="114"/>
        <v>#VALUE!</v>
      </c>
      <c r="Q1132" s="16">
        <f t="shared" si="116"/>
        <v>0</v>
      </c>
      <c r="R1132">
        <f t="shared" si="117"/>
        <v>0</v>
      </c>
    </row>
    <row r="1133" spans="1:18" x14ac:dyDescent="0.4">
      <c r="A1133" s="44" t="str">
        <f t="shared" si="112"/>
        <v>07-0111-1103-1310-2000-0000-0015a1110r1113</v>
      </c>
      <c r="B1133" t="s">
        <v>4316</v>
      </c>
      <c r="C1133" t="s">
        <v>4317</v>
      </c>
      <c r="E1133" t="s">
        <v>2129</v>
      </c>
      <c r="F1133" t="s">
        <v>925</v>
      </c>
      <c r="G1133" s="13">
        <v>43978</v>
      </c>
      <c r="H1133">
        <v>61.6</v>
      </c>
      <c r="I1133" t="s">
        <v>145</v>
      </c>
      <c r="J1133" t="s">
        <v>994</v>
      </c>
      <c r="K1133" t="s">
        <v>3818</v>
      </c>
      <c r="L1133" s="60" t="s">
        <v>151</v>
      </c>
      <c r="M1133" s="1" t="str">
        <f t="shared" si="113"/>
        <v>鳥取市</v>
      </c>
      <c r="N1133" s="1" t="str">
        <f t="shared" si="115"/>
        <v>低</v>
      </c>
      <c r="O1133" s="45">
        <v>43978</v>
      </c>
      <c r="P1133" s="16">
        <f t="shared" si="114"/>
        <v>3</v>
      </c>
      <c r="Q1133" s="16">
        <f t="shared" si="116"/>
        <v>1</v>
      </c>
      <c r="R1133">
        <f t="shared" si="117"/>
        <v>1</v>
      </c>
    </row>
    <row r="1134" spans="1:18" x14ac:dyDescent="0.4">
      <c r="A1134" s="44" t="str">
        <f t="shared" si="112"/>
        <v>07-0111-1103-6510-2000-0000-0016a1110r1615</v>
      </c>
      <c r="B1134" t="s">
        <v>4318</v>
      </c>
      <c r="C1134" t="s">
        <v>4319</v>
      </c>
      <c r="E1134" t="s">
        <v>2130</v>
      </c>
      <c r="F1134" t="s">
        <v>925</v>
      </c>
      <c r="G1134" s="13">
        <v>43977</v>
      </c>
      <c r="H1134">
        <v>44</v>
      </c>
      <c r="I1134" t="s">
        <v>145</v>
      </c>
      <c r="J1134" t="s">
        <v>994</v>
      </c>
      <c r="K1134" t="s">
        <v>3818</v>
      </c>
      <c r="L1134" s="60" t="s">
        <v>151</v>
      </c>
      <c r="M1134" s="1" t="str">
        <f t="shared" si="113"/>
        <v>鳥取市</v>
      </c>
      <c r="N1134" s="1" t="str">
        <f t="shared" si="115"/>
        <v>低</v>
      </c>
      <c r="O1134" s="45">
        <v>43977</v>
      </c>
      <c r="P1134" s="16">
        <f t="shared" si="114"/>
        <v>3</v>
      </c>
      <c r="Q1134" s="16">
        <f t="shared" si="116"/>
        <v>1</v>
      </c>
      <c r="R1134">
        <f t="shared" si="117"/>
        <v>1</v>
      </c>
    </row>
    <row r="1135" spans="1:18" x14ac:dyDescent="0.4">
      <c r="A1135" s="44" t="str">
        <f t="shared" si="112"/>
        <v/>
      </c>
      <c r="B1135" s="76"/>
      <c r="C1135" s="76"/>
      <c r="E1135" t="s">
        <v>2131</v>
      </c>
      <c r="F1135" t="s">
        <v>926</v>
      </c>
      <c r="G1135" s="13" t="s">
        <v>965</v>
      </c>
      <c r="H1135">
        <v>0</v>
      </c>
      <c r="I1135" t="s">
        <v>145</v>
      </c>
      <c r="J1135" t="s">
        <v>982</v>
      </c>
      <c r="K1135" s="76"/>
      <c r="L1135" s="60" t="s">
        <v>973</v>
      </c>
      <c r="M1135" s="1" t="str">
        <f t="shared" si="113"/>
        <v>山口市</v>
      </c>
      <c r="N1135" s="1" t="str">
        <f t="shared" si="115"/>
        <v>低</v>
      </c>
      <c r="O1135" s="45" t="s">
        <v>965</v>
      </c>
      <c r="P1135" s="16" t="e">
        <f t="shared" si="114"/>
        <v>#VALUE!</v>
      </c>
      <c r="Q1135" s="16">
        <f t="shared" si="116"/>
        <v>0</v>
      </c>
      <c r="R1135">
        <f t="shared" si="117"/>
        <v>0</v>
      </c>
    </row>
    <row r="1136" spans="1:18" x14ac:dyDescent="0.4">
      <c r="A1136" s="44" t="str">
        <f t="shared" si="112"/>
        <v/>
      </c>
      <c r="B1136" s="76"/>
      <c r="C1136" s="76"/>
      <c r="E1136" t="s">
        <v>2132</v>
      </c>
      <c r="F1136" t="s">
        <v>709</v>
      </c>
      <c r="G1136" s="13">
        <v>43951</v>
      </c>
      <c r="H1136">
        <v>79.2</v>
      </c>
      <c r="I1136" t="s">
        <v>145</v>
      </c>
      <c r="J1136" t="s">
        <v>978</v>
      </c>
      <c r="K1136" s="76"/>
      <c r="L1136" s="60" t="s">
        <v>151</v>
      </c>
      <c r="M1136" s="1" t="str">
        <f t="shared" si="113"/>
        <v>広島市</v>
      </c>
      <c r="N1136" s="1" t="str">
        <f t="shared" si="115"/>
        <v>低</v>
      </c>
      <c r="O1136" s="45">
        <v>43951</v>
      </c>
      <c r="P1136" s="16">
        <f t="shared" si="114"/>
        <v>3</v>
      </c>
      <c r="Q1136" s="16">
        <f t="shared" si="116"/>
        <v>0</v>
      </c>
      <c r="R1136">
        <f t="shared" si="117"/>
        <v>0</v>
      </c>
    </row>
    <row r="1137" spans="1:18" x14ac:dyDescent="0.4">
      <c r="A1137" s="44" t="str">
        <f t="shared" si="112"/>
        <v>07-0156-2279-8510-2000-0000-0010h2520x6815</v>
      </c>
      <c r="B1137" t="s">
        <v>4320</v>
      </c>
      <c r="C1137" t="s">
        <v>4321</v>
      </c>
      <c r="D1137" s="83" t="s">
        <v>4466</v>
      </c>
      <c r="E1137" t="s">
        <v>2133</v>
      </c>
      <c r="F1137" t="s">
        <v>885</v>
      </c>
      <c r="G1137" s="13">
        <v>43889</v>
      </c>
      <c r="H1137">
        <v>61.6</v>
      </c>
      <c r="I1137" t="s">
        <v>145</v>
      </c>
      <c r="J1137" t="s">
        <v>978</v>
      </c>
      <c r="K1137" t="s">
        <v>3818</v>
      </c>
      <c r="L1137" s="60" t="s">
        <v>151</v>
      </c>
      <c r="M1137" s="1" t="str">
        <f t="shared" si="113"/>
        <v>広島市</v>
      </c>
      <c r="N1137" s="1" t="str">
        <f t="shared" si="115"/>
        <v>低</v>
      </c>
      <c r="O1137" s="45">
        <v>43889</v>
      </c>
      <c r="P1137" s="16">
        <f t="shared" si="114"/>
        <v>3</v>
      </c>
      <c r="Q1137" s="16">
        <f t="shared" si="116"/>
        <v>1</v>
      </c>
      <c r="R1137">
        <f t="shared" si="117"/>
        <v>1</v>
      </c>
    </row>
    <row r="1138" spans="1:18" x14ac:dyDescent="0.4">
      <c r="A1138" s="44" t="str">
        <f t="shared" si="112"/>
        <v>07-0171-1772-3710-2000-0000-0013h7710q1317</v>
      </c>
      <c r="B1138" t="s">
        <v>4322</v>
      </c>
      <c r="C1138" t="s">
        <v>4323</v>
      </c>
      <c r="D1138" s="83" t="s">
        <v>4466</v>
      </c>
      <c r="E1138" t="s">
        <v>2134</v>
      </c>
      <c r="F1138" t="s">
        <v>927</v>
      </c>
      <c r="G1138" s="13">
        <v>44081</v>
      </c>
      <c r="H1138">
        <v>64.260000000000005</v>
      </c>
      <c r="I1138" t="s">
        <v>145</v>
      </c>
      <c r="J1138" t="s">
        <v>982</v>
      </c>
      <c r="K1138" t="s">
        <v>3818</v>
      </c>
      <c r="L1138" s="60" t="s">
        <v>152</v>
      </c>
      <c r="M1138" s="1" t="str">
        <f t="shared" si="113"/>
        <v>山口市</v>
      </c>
      <c r="N1138" s="1" t="str">
        <f t="shared" si="115"/>
        <v>低</v>
      </c>
      <c r="O1138" s="45">
        <v>44081</v>
      </c>
      <c r="P1138" s="16">
        <f t="shared" si="114"/>
        <v>2</v>
      </c>
      <c r="Q1138" s="16">
        <f t="shared" si="116"/>
        <v>1</v>
      </c>
      <c r="R1138">
        <f t="shared" si="117"/>
        <v>1</v>
      </c>
    </row>
    <row r="1139" spans="1:18" x14ac:dyDescent="0.4">
      <c r="A1139" s="44" t="str">
        <f t="shared" si="112"/>
        <v>07-0171-1772-3510-2000-0000-0017h7710q1315</v>
      </c>
      <c r="B1139" t="s">
        <v>4324</v>
      </c>
      <c r="C1139" t="s">
        <v>4325</v>
      </c>
      <c r="D1139" s="83" t="s">
        <v>4466</v>
      </c>
      <c r="E1139" t="s">
        <v>2135</v>
      </c>
      <c r="F1139" t="s">
        <v>927</v>
      </c>
      <c r="G1139" s="13">
        <v>44081</v>
      </c>
      <c r="H1139">
        <v>61.74</v>
      </c>
      <c r="I1139" t="s">
        <v>145</v>
      </c>
      <c r="J1139" t="s">
        <v>982</v>
      </c>
      <c r="K1139" t="s">
        <v>3818</v>
      </c>
      <c r="L1139" s="60" t="s">
        <v>152</v>
      </c>
      <c r="M1139" s="1" t="str">
        <f t="shared" si="113"/>
        <v>山口市</v>
      </c>
      <c r="N1139" s="1" t="str">
        <f t="shared" si="115"/>
        <v>低</v>
      </c>
      <c r="O1139" s="45">
        <v>44081</v>
      </c>
      <c r="P1139" s="16">
        <f t="shared" si="114"/>
        <v>2</v>
      </c>
      <c r="Q1139" s="16">
        <f t="shared" si="116"/>
        <v>1</v>
      </c>
      <c r="R1139">
        <f t="shared" si="117"/>
        <v>1</v>
      </c>
    </row>
    <row r="1140" spans="1:18" x14ac:dyDescent="0.4">
      <c r="A1140" s="44" t="str">
        <f t="shared" si="112"/>
        <v>07-0156-2556-8010-2000-0000-0019f5520u6810</v>
      </c>
      <c r="B1140" t="s">
        <v>4326</v>
      </c>
      <c r="C1140" t="s">
        <v>4327</v>
      </c>
      <c r="D1140" s="83" t="s">
        <v>4466</v>
      </c>
      <c r="E1140" t="s">
        <v>2136</v>
      </c>
      <c r="F1140" t="s">
        <v>928</v>
      </c>
      <c r="G1140" s="13">
        <v>44165</v>
      </c>
      <c r="H1140">
        <v>90.72</v>
      </c>
      <c r="I1140" t="s">
        <v>145</v>
      </c>
      <c r="J1140" t="s">
        <v>978</v>
      </c>
      <c r="K1140" t="s">
        <v>3818</v>
      </c>
      <c r="L1140" s="60" t="s">
        <v>152</v>
      </c>
      <c r="M1140" s="1" t="str">
        <f t="shared" si="113"/>
        <v>広島市</v>
      </c>
      <c r="N1140" s="1" t="str">
        <f t="shared" si="115"/>
        <v>低</v>
      </c>
      <c r="O1140" s="45">
        <v>44165</v>
      </c>
      <c r="P1140" s="16">
        <f t="shared" si="114"/>
        <v>2</v>
      </c>
      <c r="Q1140" s="16">
        <f t="shared" si="116"/>
        <v>1</v>
      </c>
      <c r="R1140">
        <f t="shared" si="117"/>
        <v>1</v>
      </c>
    </row>
    <row r="1141" spans="1:18" x14ac:dyDescent="0.4">
      <c r="A1141" s="44" t="str">
        <f t="shared" si="112"/>
        <v>07-0156-2556-8210-2000-0000-0015f5520u6812</v>
      </c>
      <c r="B1141" t="s">
        <v>4328</v>
      </c>
      <c r="C1141" t="s">
        <v>4329</v>
      </c>
      <c r="D1141" s="83" t="s">
        <v>4466</v>
      </c>
      <c r="E1141" t="s">
        <v>2137</v>
      </c>
      <c r="F1141" t="s">
        <v>928</v>
      </c>
      <c r="G1141" s="13">
        <v>44165</v>
      </c>
      <c r="H1141">
        <v>90.72</v>
      </c>
      <c r="I1141" t="s">
        <v>145</v>
      </c>
      <c r="J1141" t="s">
        <v>978</v>
      </c>
      <c r="K1141" t="s">
        <v>3818</v>
      </c>
      <c r="L1141" s="60" t="s">
        <v>152</v>
      </c>
      <c r="M1141" s="1" t="str">
        <f t="shared" si="113"/>
        <v>広島市</v>
      </c>
      <c r="N1141" s="1" t="str">
        <f t="shared" si="115"/>
        <v>低</v>
      </c>
      <c r="O1141" s="45">
        <v>44165</v>
      </c>
      <c r="P1141" s="16">
        <f t="shared" si="114"/>
        <v>2</v>
      </c>
      <c r="Q1141" s="16">
        <f t="shared" si="116"/>
        <v>1</v>
      </c>
      <c r="R1141">
        <f t="shared" si="117"/>
        <v>1</v>
      </c>
    </row>
    <row r="1142" spans="1:18" x14ac:dyDescent="0.4">
      <c r="A1142" s="44" t="str">
        <f t="shared" si="112"/>
        <v/>
      </c>
      <c r="B1142" s="76"/>
      <c r="C1142" s="76"/>
      <c r="E1142" t="s">
        <v>2138</v>
      </c>
      <c r="F1142" t="s">
        <v>461</v>
      </c>
      <c r="G1142" s="13">
        <v>43979</v>
      </c>
      <c r="H1142">
        <v>69.3</v>
      </c>
      <c r="I1142" t="s">
        <v>145</v>
      </c>
      <c r="J1142" t="s">
        <v>997</v>
      </c>
      <c r="K1142" s="76"/>
      <c r="L1142" s="60" t="s">
        <v>152</v>
      </c>
      <c r="M1142" s="1" t="str">
        <f t="shared" si="113"/>
        <v>山口市</v>
      </c>
      <c r="N1142" s="1" t="str">
        <f t="shared" si="115"/>
        <v>低</v>
      </c>
      <c r="O1142" s="45">
        <v>43979</v>
      </c>
      <c r="P1142" s="16">
        <f t="shared" si="114"/>
        <v>3</v>
      </c>
      <c r="Q1142" s="16">
        <f t="shared" si="116"/>
        <v>0</v>
      </c>
      <c r="R1142">
        <f t="shared" si="117"/>
        <v>0</v>
      </c>
    </row>
    <row r="1143" spans="1:18" x14ac:dyDescent="0.4">
      <c r="A1143" s="44" t="str">
        <f t="shared" si="112"/>
        <v>07-0171-1769-9410-2000-0000-0016g7710x1914</v>
      </c>
      <c r="B1143" s="71" t="s">
        <v>4330</v>
      </c>
      <c r="C1143" t="s">
        <v>4331</v>
      </c>
      <c r="E1143" t="s">
        <v>2139</v>
      </c>
      <c r="F1143" t="s">
        <v>461</v>
      </c>
      <c r="G1143" s="13">
        <v>44013</v>
      </c>
      <c r="H1143">
        <v>79.38</v>
      </c>
      <c r="I1143" t="s">
        <v>145</v>
      </c>
      <c r="J1143" t="s">
        <v>982</v>
      </c>
      <c r="K1143" t="s">
        <v>3818</v>
      </c>
      <c r="L1143" s="60" t="s">
        <v>152</v>
      </c>
      <c r="M1143" s="1" t="str">
        <f t="shared" si="113"/>
        <v>山口市</v>
      </c>
      <c r="N1143" s="1" t="str">
        <f t="shared" si="115"/>
        <v>低</v>
      </c>
      <c r="O1143" s="45">
        <v>44013</v>
      </c>
      <c r="P1143" s="16">
        <f t="shared" si="114"/>
        <v>3</v>
      </c>
      <c r="Q1143" s="16">
        <f t="shared" si="116"/>
        <v>1</v>
      </c>
      <c r="R1143">
        <f t="shared" si="117"/>
        <v>1</v>
      </c>
    </row>
    <row r="1144" spans="1:18" x14ac:dyDescent="0.4">
      <c r="A1144" s="44" t="str">
        <f t="shared" si="112"/>
        <v>07-0158-9345-8610-2000-0000-0014e3590t8816</v>
      </c>
      <c r="B1144" t="s">
        <v>4332</v>
      </c>
      <c r="C1144" t="s">
        <v>4333</v>
      </c>
      <c r="E1144" t="s">
        <v>2140</v>
      </c>
      <c r="F1144" t="s">
        <v>709</v>
      </c>
      <c r="G1144" s="13">
        <v>43943</v>
      </c>
      <c r="H1144">
        <v>88</v>
      </c>
      <c r="I1144" t="s">
        <v>145</v>
      </c>
      <c r="J1144" t="s">
        <v>992</v>
      </c>
      <c r="K1144" t="s">
        <v>3818</v>
      </c>
      <c r="L1144" s="60" t="s">
        <v>151</v>
      </c>
      <c r="M1144" s="1" t="str">
        <f t="shared" si="113"/>
        <v>広島市</v>
      </c>
      <c r="N1144" s="1" t="str">
        <f t="shared" si="115"/>
        <v>低</v>
      </c>
      <c r="O1144" s="45">
        <v>43943</v>
      </c>
      <c r="P1144" s="16">
        <f t="shared" si="114"/>
        <v>3</v>
      </c>
      <c r="Q1144" s="16">
        <f t="shared" si="116"/>
        <v>1</v>
      </c>
      <c r="R1144">
        <f t="shared" si="117"/>
        <v>1</v>
      </c>
    </row>
    <row r="1145" spans="1:18" x14ac:dyDescent="0.4">
      <c r="A1145" s="44" t="str">
        <f t="shared" si="112"/>
        <v>07-1234-1976-1110-2000-0000-0018h9311u4121</v>
      </c>
      <c r="B1145" t="s">
        <v>4334</v>
      </c>
      <c r="C1145" t="s">
        <v>4335</v>
      </c>
      <c r="D1145" s="83" t="s">
        <v>4466</v>
      </c>
      <c r="E1145" t="s">
        <v>2141</v>
      </c>
      <c r="F1145" t="s">
        <v>929</v>
      </c>
      <c r="G1145" s="13">
        <v>44370</v>
      </c>
      <c r="H1145">
        <v>74.52</v>
      </c>
      <c r="I1145" t="s">
        <v>145</v>
      </c>
      <c r="J1145" t="s">
        <v>993</v>
      </c>
      <c r="K1145" t="s">
        <v>3818</v>
      </c>
      <c r="L1145" s="60" t="s">
        <v>974</v>
      </c>
      <c r="M1145" s="1" t="str">
        <f t="shared" si="113"/>
        <v>岡山市</v>
      </c>
      <c r="N1145" s="1" t="str">
        <f t="shared" si="115"/>
        <v>低</v>
      </c>
      <c r="O1145" s="45">
        <v>44370</v>
      </c>
      <c r="P1145" s="16">
        <f t="shared" si="114"/>
        <v>2</v>
      </c>
      <c r="Q1145" s="16">
        <f t="shared" si="116"/>
        <v>1</v>
      </c>
      <c r="R1145">
        <f t="shared" si="117"/>
        <v>1</v>
      </c>
    </row>
    <row r="1146" spans="1:18" x14ac:dyDescent="0.4">
      <c r="A1146" s="44" t="str">
        <f t="shared" si="112"/>
        <v>07-0130-5087-1210-2000-0000-0018k0350v0112</v>
      </c>
      <c r="B1146" t="s">
        <v>4336</v>
      </c>
      <c r="C1146" t="s">
        <v>4337</v>
      </c>
      <c r="E1146" t="s">
        <v>2142</v>
      </c>
      <c r="F1146" t="s">
        <v>722</v>
      </c>
      <c r="G1146" s="13">
        <v>43936</v>
      </c>
      <c r="H1146">
        <v>25.92</v>
      </c>
      <c r="I1146" t="s">
        <v>145</v>
      </c>
      <c r="J1146" t="s">
        <v>980</v>
      </c>
      <c r="K1146" t="s">
        <v>3818</v>
      </c>
      <c r="L1146" s="60" t="s">
        <v>150</v>
      </c>
      <c r="M1146" s="1" t="str">
        <f t="shared" si="113"/>
        <v>岡山市</v>
      </c>
      <c r="N1146" s="1" t="str">
        <f t="shared" si="115"/>
        <v>低</v>
      </c>
      <c r="O1146" s="45">
        <v>43936</v>
      </c>
      <c r="P1146" s="16">
        <f t="shared" si="114"/>
        <v>3</v>
      </c>
      <c r="Q1146" s="16">
        <f t="shared" si="116"/>
        <v>1</v>
      </c>
      <c r="R1146">
        <f t="shared" si="117"/>
        <v>1</v>
      </c>
    </row>
    <row r="1147" spans="1:18" x14ac:dyDescent="0.4">
      <c r="A1147" s="44" t="str">
        <f t="shared" si="112"/>
        <v/>
      </c>
      <c r="B1147" s="76"/>
      <c r="C1147" s="76"/>
      <c r="D1147" s="83" t="s">
        <v>4466</v>
      </c>
      <c r="E1147" t="s">
        <v>2143</v>
      </c>
      <c r="F1147" t="s">
        <v>930</v>
      </c>
      <c r="G1147" s="13">
        <v>44338</v>
      </c>
      <c r="H1147">
        <v>90.72</v>
      </c>
      <c r="I1147" t="s">
        <v>145</v>
      </c>
      <c r="J1147" t="s">
        <v>980</v>
      </c>
      <c r="K1147" s="76"/>
      <c r="L1147" s="60" t="s">
        <v>152</v>
      </c>
      <c r="M1147" s="1" t="str">
        <f t="shared" si="113"/>
        <v>岡山市</v>
      </c>
      <c r="N1147" s="1" t="str">
        <f t="shared" si="115"/>
        <v>低</v>
      </c>
      <c r="O1147" s="45">
        <v>44338</v>
      </c>
      <c r="P1147" s="16">
        <f t="shared" si="114"/>
        <v>2</v>
      </c>
      <c r="Q1147" s="16">
        <f t="shared" si="116"/>
        <v>0</v>
      </c>
      <c r="R1147">
        <f t="shared" si="117"/>
        <v>0</v>
      </c>
    </row>
    <row r="1148" spans="1:18" x14ac:dyDescent="0.4">
      <c r="A1148" s="44" t="str">
        <f t="shared" si="112"/>
        <v>07-0146-0817-4710-2000-0000-0017b8400v6417</v>
      </c>
      <c r="B1148" t="s">
        <v>4338</v>
      </c>
      <c r="C1148" t="s">
        <v>4339</v>
      </c>
      <c r="D1148" s="83" t="s">
        <v>4466</v>
      </c>
      <c r="E1148" t="s">
        <v>2144</v>
      </c>
      <c r="F1148" t="s">
        <v>931</v>
      </c>
      <c r="G1148" s="13">
        <v>44252</v>
      </c>
      <c r="H1148">
        <v>52.8</v>
      </c>
      <c r="I1148" t="s">
        <v>145</v>
      </c>
      <c r="J1148" t="s">
        <v>980</v>
      </c>
      <c r="K1148" t="s">
        <v>2285</v>
      </c>
      <c r="L1148" s="60" t="s">
        <v>151</v>
      </c>
      <c r="M1148" s="1" t="str">
        <f t="shared" si="113"/>
        <v>岡山市</v>
      </c>
      <c r="N1148" s="1" t="str">
        <f t="shared" si="115"/>
        <v>低</v>
      </c>
      <c r="O1148" s="45">
        <v>44252</v>
      </c>
      <c r="P1148" s="16">
        <f t="shared" si="114"/>
        <v>2</v>
      </c>
      <c r="Q1148" s="16">
        <f t="shared" si="116"/>
        <v>1</v>
      </c>
      <c r="R1148">
        <f t="shared" si="117"/>
        <v>1</v>
      </c>
    </row>
    <row r="1149" spans="1:18" x14ac:dyDescent="0.4">
      <c r="A1149" s="44" t="str">
        <f t="shared" si="112"/>
        <v>07-0167-8265-2710-2000-0000-0015g2680t7217</v>
      </c>
      <c r="B1149" t="s">
        <v>4340</v>
      </c>
      <c r="C1149" t="s">
        <v>4341</v>
      </c>
      <c r="E1149" t="s">
        <v>2145</v>
      </c>
      <c r="F1149" t="s">
        <v>932</v>
      </c>
      <c r="G1149" s="13">
        <v>44027</v>
      </c>
      <c r="H1149">
        <v>89.1</v>
      </c>
      <c r="I1149" t="s">
        <v>145</v>
      </c>
      <c r="J1149" t="s">
        <v>978</v>
      </c>
      <c r="K1149" t="s">
        <v>3818</v>
      </c>
      <c r="L1149" s="60" t="s">
        <v>151</v>
      </c>
      <c r="M1149" s="1" t="str">
        <f t="shared" si="113"/>
        <v>広島市</v>
      </c>
      <c r="N1149" s="1" t="str">
        <f t="shared" si="115"/>
        <v>低</v>
      </c>
      <c r="O1149" s="45">
        <v>44027</v>
      </c>
      <c r="P1149" s="16">
        <f t="shared" si="114"/>
        <v>3</v>
      </c>
      <c r="Q1149" s="16">
        <f t="shared" si="116"/>
        <v>1</v>
      </c>
      <c r="R1149">
        <f t="shared" si="117"/>
        <v>1</v>
      </c>
    </row>
    <row r="1150" spans="1:18" x14ac:dyDescent="0.4">
      <c r="A1150" s="44" t="str">
        <f t="shared" si="112"/>
        <v>07-0127-5005-6610-2000-0000-0019a0250t7616</v>
      </c>
      <c r="B1150" t="s">
        <v>4342</v>
      </c>
      <c r="C1150" t="s">
        <v>4343</v>
      </c>
      <c r="E1150" t="s">
        <v>2146</v>
      </c>
      <c r="F1150" t="s">
        <v>4344</v>
      </c>
      <c r="G1150" s="13" t="s">
        <v>964</v>
      </c>
      <c r="H1150">
        <v>46.92</v>
      </c>
      <c r="I1150" t="s">
        <v>145</v>
      </c>
      <c r="J1150" t="s">
        <v>995</v>
      </c>
      <c r="K1150" t="s">
        <v>3818</v>
      </c>
      <c r="L1150" s="60" t="s">
        <v>973</v>
      </c>
      <c r="M1150" s="1" t="str">
        <f t="shared" si="113"/>
        <v>松江市</v>
      </c>
      <c r="N1150" s="1" t="str">
        <f t="shared" si="115"/>
        <v>低</v>
      </c>
      <c r="O1150" s="45" t="s">
        <v>964</v>
      </c>
      <c r="P1150" s="16" t="e">
        <f t="shared" si="114"/>
        <v>#VALUE!</v>
      </c>
      <c r="Q1150" s="16">
        <f t="shared" si="116"/>
        <v>1</v>
      </c>
      <c r="R1150">
        <f t="shared" si="117"/>
        <v>1</v>
      </c>
    </row>
    <row r="1151" spans="1:18" x14ac:dyDescent="0.4">
      <c r="A1151" s="44" t="str">
        <f t="shared" si="112"/>
        <v>07-0158-9339-3510-2000-0000-0015d3590x8315</v>
      </c>
      <c r="B1151" t="s">
        <v>4345</v>
      </c>
      <c r="C1151" t="s">
        <v>4346</v>
      </c>
      <c r="E1151" t="s">
        <v>2147</v>
      </c>
      <c r="F1151" t="s">
        <v>646</v>
      </c>
      <c r="G1151" s="13">
        <v>44445</v>
      </c>
      <c r="H1151">
        <v>61.6</v>
      </c>
      <c r="I1151" t="s">
        <v>145</v>
      </c>
      <c r="J1151" t="s">
        <v>978</v>
      </c>
      <c r="K1151" t="s">
        <v>3818</v>
      </c>
      <c r="L1151" s="60" t="s">
        <v>151</v>
      </c>
      <c r="M1151" s="1" t="str">
        <f t="shared" si="113"/>
        <v>広島市</v>
      </c>
      <c r="N1151" s="1" t="str">
        <f t="shared" si="115"/>
        <v>低</v>
      </c>
      <c r="O1151" s="45">
        <v>44445</v>
      </c>
      <c r="P1151" s="16">
        <f t="shared" si="114"/>
        <v>1</v>
      </c>
      <c r="Q1151" s="16">
        <f t="shared" si="116"/>
        <v>1</v>
      </c>
      <c r="R1151">
        <f t="shared" si="117"/>
        <v>1</v>
      </c>
    </row>
    <row r="1152" spans="1:18" x14ac:dyDescent="0.4">
      <c r="A1152" s="44" t="str">
        <f t="shared" si="112"/>
        <v>07-1285-5041-1510-2000-0000-0017e0851p5125</v>
      </c>
      <c r="B1152" t="s">
        <v>4347</v>
      </c>
      <c r="C1152" t="s">
        <v>4348</v>
      </c>
      <c r="D1152" s="83" t="s">
        <v>4466</v>
      </c>
      <c r="E1152" t="s">
        <v>2148</v>
      </c>
      <c r="F1152" t="s">
        <v>934</v>
      </c>
      <c r="G1152" s="13">
        <v>44065</v>
      </c>
      <c r="H1152">
        <v>44.85</v>
      </c>
      <c r="I1152" t="s">
        <v>145</v>
      </c>
      <c r="J1152" t="s">
        <v>982</v>
      </c>
      <c r="K1152" t="s">
        <v>3818</v>
      </c>
      <c r="L1152" s="60" t="s">
        <v>974</v>
      </c>
      <c r="M1152" s="1" t="str">
        <f t="shared" si="113"/>
        <v>山口市</v>
      </c>
      <c r="N1152" s="1" t="str">
        <f t="shared" si="115"/>
        <v>低</v>
      </c>
      <c r="O1152" s="45">
        <v>44065</v>
      </c>
      <c r="P1152" s="16">
        <f t="shared" si="114"/>
        <v>3</v>
      </c>
      <c r="Q1152" s="16">
        <f t="shared" si="116"/>
        <v>1</v>
      </c>
      <c r="R1152">
        <f t="shared" si="117"/>
        <v>1</v>
      </c>
    </row>
    <row r="1153" spans="1:18" x14ac:dyDescent="0.4">
      <c r="A1153" s="44" t="str">
        <f t="shared" si="112"/>
        <v>07-0158-9344-4610-2000-0000-0011e3590s8416</v>
      </c>
      <c r="B1153" t="s">
        <v>4349</v>
      </c>
      <c r="C1153" t="s">
        <v>4350</v>
      </c>
      <c r="E1153" t="s">
        <v>2149</v>
      </c>
      <c r="F1153" t="s">
        <v>4344</v>
      </c>
      <c r="G1153" s="13" t="s">
        <v>964</v>
      </c>
      <c r="H1153">
        <v>53.82</v>
      </c>
      <c r="I1153" t="s">
        <v>145</v>
      </c>
      <c r="J1153" t="s">
        <v>978</v>
      </c>
      <c r="K1153" t="s">
        <v>3818</v>
      </c>
      <c r="L1153" s="60" t="s">
        <v>973</v>
      </c>
      <c r="M1153" s="1" t="str">
        <f t="shared" si="113"/>
        <v>広島市</v>
      </c>
      <c r="N1153" s="1" t="str">
        <f t="shared" si="115"/>
        <v>低</v>
      </c>
      <c r="O1153" s="45" t="s">
        <v>964</v>
      </c>
      <c r="P1153" s="16" t="e">
        <f t="shared" si="114"/>
        <v>#VALUE!</v>
      </c>
      <c r="Q1153" s="16">
        <f t="shared" si="116"/>
        <v>1</v>
      </c>
      <c r="R1153">
        <f t="shared" si="117"/>
        <v>1</v>
      </c>
    </row>
    <row r="1154" spans="1:18" x14ac:dyDescent="0.4">
      <c r="A1154" s="44" t="str">
        <f t="shared" si="112"/>
        <v/>
      </c>
      <c r="B1154" s="76"/>
      <c r="C1154" s="76"/>
      <c r="E1154" t="s">
        <v>2150</v>
      </c>
      <c r="F1154" t="s">
        <v>933</v>
      </c>
      <c r="G1154" s="13" t="s">
        <v>964</v>
      </c>
      <c r="H1154">
        <v>81.42</v>
      </c>
      <c r="I1154" t="s">
        <v>145</v>
      </c>
      <c r="J1154" t="s">
        <v>978</v>
      </c>
      <c r="K1154" s="76"/>
      <c r="L1154" s="60" t="s">
        <v>973</v>
      </c>
      <c r="M1154" s="1" t="str">
        <f t="shared" si="113"/>
        <v>広島市</v>
      </c>
      <c r="N1154" s="1" t="str">
        <f t="shared" si="115"/>
        <v>低</v>
      </c>
      <c r="O1154" s="45" t="s">
        <v>964</v>
      </c>
      <c r="P1154" s="16" t="e">
        <f t="shared" si="114"/>
        <v>#VALUE!</v>
      </c>
      <c r="Q1154" s="16">
        <f t="shared" si="116"/>
        <v>0</v>
      </c>
      <c r="R1154">
        <f t="shared" si="117"/>
        <v>0</v>
      </c>
    </row>
    <row r="1155" spans="1:18" x14ac:dyDescent="0.4">
      <c r="A1155" s="44" t="str">
        <f t="shared" si="112"/>
        <v>07-0158-9347-7610-2000-0000-0011e3590v8716</v>
      </c>
      <c r="B1155" t="s">
        <v>4351</v>
      </c>
      <c r="C1155" t="s">
        <v>4352</v>
      </c>
      <c r="D1155" s="83" t="s">
        <v>4466</v>
      </c>
      <c r="E1155" t="s">
        <v>2151</v>
      </c>
      <c r="F1155" t="s">
        <v>341</v>
      </c>
      <c r="G1155" s="13">
        <v>44082</v>
      </c>
      <c r="H1155">
        <v>10.08</v>
      </c>
      <c r="I1155" t="s">
        <v>145</v>
      </c>
      <c r="J1155" t="s">
        <v>978</v>
      </c>
      <c r="K1155" t="s">
        <v>3818</v>
      </c>
      <c r="L1155" s="60" t="s">
        <v>151</v>
      </c>
      <c r="M1155" s="1" t="str">
        <f t="shared" si="113"/>
        <v>広島市</v>
      </c>
      <c r="N1155" s="1" t="str">
        <f t="shared" si="115"/>
        <v>低</v>
      </c>
      <c r="O1155" s="45">
        <v>44082</v>
      </c>
      <c r="P1155" s="16">
        <f t="shared" si="114"/>
        <v>2</v>
      </c>
      <c r="Q1155" s="16">
        <f t="shared" si="116"/>
        <v>1</v>
      </c>
      <c r="R1155">
        <f t="shared" si="117"/>
        <v>1</v>
      </c>
    </row>
    <row r="1156" spans="1:18" x14ac:dyDescent="0.4">
      <c r="A1156" s="44" t="str">
        <f t="shared" ref="A1156:A1219" si="118">+B1156&amp;C1156</f>
        <v>07-0158-9347-2320-2000-0000-0012e3590v8213</v>
      </c>
      <c r="B1156" t="s">
        <v>4353</v>
      </c>
      <c r="C1156" t="s">
        <v>4354</v>
      </c>
      <c r="D1156" s="83" t="s">
        <v>4466</v>
      </c>
      <c r="E1156" t="s">
        <v>2152</v>
      </c>
      <c r="F1156" t="s">
        <v>341</v>
      </c>
      <c r="G1156" s="13">
        <v>44082</v>
      </c>
      <c r="H1156">
        <v>10.08</v>
      </c>
      <c r="I1156" t="s">
        <v>145</v>
      </c>
      <c r="J1156" t="s">
        <v>978</v>
      </c>
      <c r="K1156" t="s">
        <v>3818</v>
      </c>
      <c r="L1156" s="60" t="s">
        <v>151</v>
      </c>
      <c r="M1156" s="1" t="str">
        <f t="shared" ref="M1156:M1219" si="119">+VLOOKUP(J1156,$T$2:$U$11,2,0)</f>
        <v>広島市</v>
      </c>
      <c r="N1156" s="1" t="str">
        <f t="shared" si="115"/>
        <v>低</v>
      </c>
      <c r="O1156" s="45">
        <v>44082</v>
      </c>
      <c r="P1156" s="16">
        <f t="shared" ref="P1156:P1219" si="120">DATEDIF(O1156,$B$1,"Y")</f>
        <v>2</v>
      </c>
      <c r="Q1156" s="16">
        <f t="shared" si="116"/>
        <v>1</v>
      </c>
      <c r="R1156">
        <f t="shared" si="117"/>
        <v>1</v>
      </c>
    </row>
    <row r="1157" spans="1:18" x14ac:dyDescent="0.4">
      <c r="A1157" s="44" t="str">
        <f t="shared" si="118"/>
        <v>07-0158-9353-4310-2000-0000-0010f3590r8413</v>
      </c>
      <c r="B1157" t="s">
        <v>4355</v>
      </c>
      <c r="C1157" t="s">
        <v>4356</v>
      </c>
      <c r="D1157" s="83" t="s">
        <v>4466</v>
      </c>
      <c r="E1157" t="s">
        <v>2153</v>
      </c>
      <c r="F1157" t="s">
        <v>341</v>
      </c>
      <c r="G1157" s="13">
        <v>44082</v>
      </c>
      <c r="H1157">
        <v>10.08</v>
      </c>
      <c r="I1157" t="s">
        <v>145</v>
      </c>
      <c r="J1157" t="s">
        <v>978</v>
      </c>
      <c r="K1157" t="s">
        <v>3818</v>
      </c>
      <c r="L1157" s="60" t="s">
        <v>151</v>
      </c>
      <c r="M1157" s="1" t="str">
        <f t="shared" si="119"/>
        <v>広島市</v>
      </c>
      <c r="N1157" s="1" t="str">
        <f t="shared" si="115"/>
        <v>低</v>
      </c>
      <c r="O1157" s="45">
        <v>44082</v>
      </c>
      <c r="P1157" s="16">
        <f t="shared" si="120"/>
        <v>2</v>
      </c>
      <c r="Q1157" s="16">
        <f t="shared" si="116"/>
        <v>1</v>
      </c>
      <c r="R1157">
        <f t="shared" si="117"/>
        <v>1</v>
      </c>
    </row>
    <row r="1158" spans="1:18" x14ac:dyDescent="0.4">
      <c r="A1158" s="44" t="str">
        <f t="shared" si="118"/>
        <v>07-0158-9347-7410-2000-0000-0015e3590v8714</v>
      </c>
      <c r="B1158" t="s">
        <v>4357</v>
      </c>
      <c r="C1158" t="s">
        <v>4358</v>
      </c>
      <c r="D1158" s="83" t="s">
        <v>4466</v>
      </c>
      <c r="E1158" t="s">
        <v>2154</v>
      </c>
      <c r="F1158" t="s">
        <v>341</v>
      </c>
      <c r="G1158" s="13">
        <v>44082</v>
      </c>
      <c r="H1158">
        <v>10.08</v>
      </c>
      <c r="I1158" t="s">
        <v>145</v>
      </c>
      <c r="J1158" t="s">
        <v>978</v>
      </c>
      <c r="K1158" t="s">
        <v>3818</v>
      </c>
      <c r="L1158" s="60" t="s">
        <v>151</v>
      </c>
      <c r="M1158" s="1" t="str">
        <f t="shared" si="119"/>
        <v>広島市</v>
      </c>
      <c r="N1158" s="1" t="str">
        <f t="shared" si="115"/>
        <v>低</v>
      </c>
      <c r="O1158" s="45">
        <v>44082</v>
      </c>
      <c r="P1158" s="16">
        <f t="shared" si="120"/>
        <v>2</v>
      </c>
      <c r="Q1158" s="16">
        <f t="shared" si="116"/>
        <v>1</v>
      </c>
      <c r="R1158">
        <f t="shared" si="117"/>
        <v>1</v>
      </c>
    </row>
    <row r="1159" spans="1:18" x14ac:dyDescent="0.4">
      <c r="A1159" s="44" t="str">
        <f t="shared" si="118"/>
        <v>07-0158-9342-8010-2000-0000-0019e3590q8810</v>
      </c>
      <c r="B1159" t="s">
        <v>4359</v>
      </c>
      <c r="C1159" t="s">
        <v>4360</v>
      </c>
      <c r="D1159" s="83" t="s">
        <v>4466</v>
      </c>
      <c r="E1159" t="s">
        <v>2155</v>
      </c>
      <c r="F1159" t="s">
        <v>490</v>
      </c>
      <c r="G1159" s="13">
        <v>44173</v>
      </c>
      <c r="H1159">
        <v>79.2</v>
      </c>
      <c r="I1159" t="s">
        <v>145</v>
      </c>
      <c r="J1159" t="s">
        <v>978</v>
      </c>
      <c r="K1159" t="s">
        <v>3818</v>
      </c>
      <c r="L1159" s="60" t="s">
        <v>151</v>
      </c>
      <c r="M1159" s="1" t="str">
        <f t="shared" si="119"/>
        <v>広島市</v>
      </c>
      <c r="N1159" s="1" t="str">
        <f t="shared" si="115"/>
        <v>低</v>
      </c>
      <c r="O1159" s="45">
        <v>44173</v>
      </c>
      <c r="P1159" s="16">
        <f t="shared" si="120"/>
        <v>2</v>
      </c>
      <c r="Q1159" s="16">
        <f t="shared" si="116"/>
        <v>1</v>
      </c>
      <c r="R1159">
        <f t="shared" si="117"/>
        <v>1</v>
      </c>
    </row>
    <row r="1160" spans="1:18" x14ac:dyDescent="0.4">
      <c r="A1160" s="44" t="str">
        <f t="shared" si="118"/>
        <v>07-0171-1781-5310-2000-0000-0011k7710p1513</v>
      </c>
      <c r="B1160" t="s">
        <v>4361</v>
      </c>
      <c r="C1160" t="s">
        <v>4362</v>
      </c>
      <c r="E1160" t="s">
        <v>2156</v>
      </c>
      <c r="F1160" t="s">
        <v>226</v>
      </c>
      <c r="G1160" s="13">
        <v>44070</v>
      </c>
      <c r="H1160">
        <v>92.114999999999995</v>
      </c>
      <c r="I1160" t="s">
        <v>145</v>
      </c>
      <c r="J1160" t="s">
        <v>982</v>
      </c>
      <c r="K1160" t="s">
        <v>3818</v>
      </c>
      <c r="L1160" s="60" t="s">
        <v>152</v>
      </c>
      <c r="M1160" s="1" t="str">
        <f t="shared" si="119"/>
        <v>山口市</v>
      </c>
      <c r="N1160" s="1" t="str">
        <f t="shared" si="115"/>
        <v>低</v>
      </c>
      <c r="O1160" s="45">
        <v>44070</v>
      </c>
      <c r="P1160" s="16">
        <f t="shared" si="120"/>
        <v>3</v>
      </c>
      <c r="Q1160" s="16">
        <f t="shared" si="116"/>
        <v>1</v>
      </c>
      <c r="R1160">
        <f t="shared" si="117"/>
        <v>1</v>
      </c>
    </row>
    <row r="1161" spans="1:18" x14ac:dyDescent="0.4">
      <c r="A1161" s="44" t="str">
        <f t="shared" si="118"/>
        <v>07-1271-1748-5610-2000-0000-0017e7711w1526</v>
      </c>
      <c r="B1161" t="s">
        <v>4363</v>
      </c>
      <c r="C1161" t="s">
        <v>4364</v>
      </c>
      <c r="E1161" t="s">
        <v>2157</v>
      </c>
      <c r="F1161" t="s">
        <v>935</v>
      </c>
      <c r="G1161" s="13">
        <v>44131</v>
      </c>
      <c r="H1161">
        <v>87.29</v>
      </c>
      <c r="I1161" t="s">
        <v>145</v>
      </c>
      <c r="J1161" t="s">
        <v>982</v>
      </c>
      <c r="K1161" t="s">
        <v>3818</v>
      </c>
      <c r="L1161" s="60" t="s">
        <v>974</v>
      </c>
      <c r="M1161" s="1" t="str">
        <f t="shared" si="119"/>
        <v>山口市</v>
      </c>
      <c r="N1161" s="1" t="str">
        <f t="shared" si="115"/>
        <v>低</v>
      </c>
      <c r="O1161" s="45">
        <v>44131</v>
      </c>
      <c r="P1161" s="16">
        <f t="shared" si="120"/>
        <v>2</v>
      </c>
      <c r="Q1161" s="16">
        <f t="shared" si="116"/>
        <v>1</v>
      </c>
      <c r="R1161">
        <f t="shared" si="117"/>
        <v>1</v>
      </c>
    </row>
    <row r="1162" spans="1:18" x14ac:dyDescent="0.4">
      <c r="A1162" s="44" t="str">
        <f t="shared" si="118"/>
        <v>07-0156-2296-6610-2000-0000-0018m2520u6616</v>
      </c>
      <c r="B1162" t="s">
        <v>4365</v>
      </c>
      <c r="C1162" t="s">
        <v>4366</v>
      </c>
      <c r="E1162" t="s">
        <v>2158</v>
      </c>
      <c r="F1162" t="s">
        <v>4344</v>
      </c>
      <c r="G1162" s="13" t="s">
        <v>964</v>
      </c>
      <c r="H1162">
        <v>31.395</v>
      </c>
      <c r="I1162" t="s">
        <v>145</v>
      </c>
      <c r="J1162" t="s">
        <v>978</v>
      </c>
      <c r="K1162" t="s">
        <v>3818</v>
      </c>
      <c r="L1162" s="60" t="s">
        <v>973</v>
      </c>
      <c r="M1162" s="1" t="str">
        <f t="shared" si="119"/>
        <v>広島市</v>
      </c>
      <c r="N1162" s="1" t="str">
        <f t="shared" si="115"/>
        <v>低</v>
      </c>
      <c r="O1162" s="45" t="s">
        <v>964</v>
      </c>
      <c r="P1162" s="16" t="e">
        <f t="shared" si="120"/>
        <v>#VALUE!</v>
      </c>
      <c r="Q1162" s="16">
        <f t="shared" si="116"/>
        <v>1</v>
      </c>
      <c r="R1162">
        <f t="shared" si="117"/>
        <v>1</v>
      </c>
    </row>
    <row r="1163" spans="1:18" x14ac:dyDescent="0.4">
      <c r="A1163" s="44" t="str">
        <f t="shared" si="118"/>
        <v>07-0156-2306-4510-2000-0000-0015a3520u6415</v>
      </c>
      <c r="B1163" t="s">
        <v>4367</v>
      </c>
      <c r="C1163" t="s">
        <v>4368</v>
      </c>
      <c r="E1163" t="s">
        <v>2159</v>
      </c>
      <c r="F1163" t="s">
        <v>4344</v>
      </c>
      <c r="G1163" s="13" t="s">
        <v>964</v>
      </c>
      <c r="H1163">
        <v>45.884999999999998</v>
      </c>
      <c r="I1163" t="s">
        <v>145</v>
      </c>
      <c r="J1163" t="s">
        <v>978</v>
      </c>
      <c r="K1163" t="s">
        <v>3818</v>
      </c>
      <c r="L1163" s="60" t="s">
        <v>973</v>
      </c>
      <c r="M1163" s="1" t="str">
        <f t="shared" si="119"/>
        <v>広島市</v>
      </c>
      <c r="N1163" s="1" t="str">
        <f t="shared" si="115"/>
        <v>低</v>
      </c>
      <c r="O1163" s="45" t="s">
        <v>964</v>
      </c>
      <c r="P1163" s="16" t="e">
        <f t="shared" si="120"/>
        <v>#VALUE!</v>
      </c>
      <c r="Q1163" s="16">
        <f t="shared" si="116"/>
        <v>1</v>
      </c>
      <c r="R1163">
        <f t="shared" si="117"/>
        <v>1</v>
      </c>
    </row>
    <row r="1164" spans="1:18" x14ac:dyDescent="0.4">
      <c r="A1164" s="44" t="str">
        <f t="shared" si="118"/>
        <v>07-0158-9344-6910-2000-0000-0012e3590s8619</v>
      </c>
      <c r="B1164" t="s">
        <v>4369</v>
      </c>
      <c r="C1164" t="s">
        <v>4370</v>
      </c>
      <c r="E1164" t="s">
        <v>2160</v>
      </c>
      <c r="F1164" t="s">
        <v>4344</v>
      </c>
      <c r="G1164" s="13" t="s">
        <v>964</v>
      </c>
      <c r="H1164">
        <v>22.425000000000001</v>
      </c>
      <c r="I1164" t="s">
        <v>145</v>
      </c>
      <c r="J1164" t="s">
        <v>978</v>
      </c>
      <c r="K1164" t="s">
        <v>3818</v>
      </c>
      <c r="L1164" s="60" t="s">
        <v>973</v>
      </c>
      <c r="M1164" s="1" t="str">
        <f t="shared" si="119"/>
        <v>広島市</v>
      </c>
      <c r="N1164" s="1" t="str">
        <f t="shared" si="115"/>
        <v>低</v>
      </c>
      <c r="O1164" s="45" t="s">
        <v>964</v>
      </c>
      <c r="P1164" s="16" t="e">
        <f t="shared" si="120"/>
        <v>#VALUE!</v>
      </c>
      <c r="Q1164" s="16">
        <f t="shared" si="116"/>
        <v>1</v>
      </c>
      <c r="R1164">
        <f t="shared" si="117"/>
        <v>1</v>
      </c>
    </row>
    <row r="1165" spans="1:18" x14ac:dyDescent="0.4">
      <c r="A1165" s="44" t="str">
        <f t="shared" si="118"/>
        <v>07-0167-8227-8010-2000-0000-0010c2680v7810</v>
      </c>
      <c r="B1165" t="s">
        <v>4371</v>
      </c>
      <c r="C1165" t="s">
        <v>4372</v>
      </c>
      <c r="D1165" s="83" t="s">
        <v>4466</v>
      </c>
      <c r="E1165" t="s">
        <v>2161</v>
      </c>
      <c r="F1165" t="s">
        <v>289</v>
      </c>
      <c r="G1165" s="13">
        <v>44105</v>
      </c>
      <c r="H1165">
        <v>61.6</v>
      </c>
      <c r="I1165" t="s">
        <v>145</v>
      </c>
      <c r="J1165" t="s">
        <v>978</v>
      </c>
      <c r="K1165" t="s">
        <v>3818</v>
      </c>
      <c r="L1165" s="60" t="s">
        <v>151</v>
      </c>
      <c r="M1165" s="1" t="str">
        <f t="shared" si="119"/>
        <v>広島市</v>
      </c>
      <c r="N1165" s="1" t="str">
        <f t="shared" si="115"/>
        <v>低</v>
      </c>
      <c r="O1165" s="45">
        <v>44105</v>
      </c>
      <c r="P1165" s="16">
        <f t="shared" si="120"/>
        <v>2</v>
      </c>
      <c r="Q1165" s="16">
        <f t="shared" si="116"/>
        <v>1</v>
      </c>
      <c r="R1165">
        <f t="shared" si="117"/>
        <v>1</v>
      </c>
    </row>
    <row r="1166" spans="1:18" x14ac:dyDescent="0.4">
      <c r="A1166" s="44" t="str">
        <f t="shared" si="118"/>
        <v>07-0167-8239-8210-2000-0000-0011d2680x7812</v>
      </c>
      <c r="B1166" t="s">
        <v>4373</v>
      </c>
      <c r="C1166" t="s">
        <v>4374</v>
      </c>
      <c r="D1166" s="83" t="s">
        <v>4466</v>
      </c>
      <c r="E1166" t="s">
        <v>2162</v>
      </c>
      <c r="F1166" t="s">
        <v>385</v>
      </c>
      <c r="G1166" s="13">
        <v>44092</v>
      </c>
      <c r="H1166">
        <v>79.2</v>
      </c>
      <c r="I1166" t="s">
        <v>145</v>
      </c>
      <c r="J1166" t="s">
        <v>978</v>
      </c>
      <c r="K1166" t="s">
        <v>3818</v>
      </c>
      <c r="L1166" s="60" t="s">
        <v>151</v>
      </c>
      <c r="M1166" s="1" t="str">
        <f t="shared" si="119"/>
        <v>広島市</v>
      </c>
      <c r="N1166" s="1" t="str">
        <f t="shared" si="115"/>
        <v>低</v>
      </c>
      <c r="O1166" s="45">
        <v>44092</v>
      </c>
      <c r="P1166" s="16">
        <f t="shared" si="120"/>
        <v>2</v>
      </c>
      <c r="Q1166" s="16">
        <f t="shared" si="116"/>
        <v>1</v>
      </c>
      <c r="R1166">
        <f t="shared" si="117"/>
        <v>1</v>
      </c>
    </row>
    <row r="1167" spans="1:18" x14ac:dyDescent="0.4">
      <c r="A1167" s="44" t="str">
        <f t="shared" si="118"/>
        <v/>
      </c>
      <c r="B1167" s="76"/>
      <c r="C1167" s="76"/>
      <c r="E1167" t="s">
        <v>2163</v>
      </c>
      <c r="F1167" t="s">
        <v>933</v>
      </c>
      <c r="G1167" s="13" t="s">
        <v>964</v>
      </c>
      <c r="H1167">
        <v>95.22</v>
      </c>
      <c r="I1167" t="s">
        <v>145</v>
      </c>
      <c r="J1167" t="s">
        <v>985</v>
      </c>
      <c r="K1167" s="76"/>
      <c r="L1167" s="60" t="s">
        <v>973</v>
      </c>
      <c r="M1167" s="1" t="str">
        <f t="shared" si="119"/>
        <v>松江市</v>
      </c>
      <c r="N1167" s="1" t="str">
        <f t="shared" si="115"/>
        <v>低</v>
      </c>
      <c r="O1167" s="45" t="s">
        <v>964</v>
      </c>
      <c r="P1167" s="16" t="e">
        <f t="shared" si="120"/>
        <v>#VALUE!</v>
      </c>
      <c r="Q1167" s="16">
        <f t="shared" si="116"/>
        <v>0</v>
      </c>
      <c r="R1167">
        <f t="shared" si="117"/>
        <v>0</v>
      </c>
    </row>
    <row r="1168" spans="1:18" x14ac:dyDescent="0.4">
      <c r="A1168" s="44" t="str">
        <f t="shared" si="118"/>
        <v/>
      </c>
      <c r="B1168" s="76"/>
      <c r="C1168" s="76"/>
      <c r="E1168" t="s">
        <v>2164</v>
      </c>
      <c r="F1168" t="s">
        <v>922</v>
      </c>
      <c r="G1168" s="13" t="s">
        <v>964</v>
      </c>
      <c r="H1168">
        <v>95.22</v>
      </c>
      <c r="I1168" t="s">
        <v>145</v>
      </c>
      <c r="J1168" t="s">
        <v>985</v>
      </c>
      <c r="K1168" s="76"/>
      <c r="L1168" s="60" t="s">
        <v>973</v>
      </c>
      <c r="M1168" s="1" t="str">
        <f t="shared" si="119"/>
        <v>松江市</v>
      </c>
      <c r="N1168" s="1" t="str">
        <f t="shared" si="115"/>
        <v>低</v>
      </c>
      <c r="O1168" s="45" t="s">
        <v>964</v>
      </c>
      <c r="P1168" s="16" t="e">
        <f t="shared" si="120"/>
        <v>#VALUE!</v>
      </c>
      <c r="Q1168" s="16">
        <f t="shared" si="116"/>
        <v>0</v>
      </c>
      <c r="R1168">
        <f t="shared" si="117"/>
        <v>0</v>
      </c>
    </row>
    <row r="1169" spans="1:18" x14ac:dyDescent="0.4">
      <c r="A1169" s="44" t="str">
        <f t="shared" si="118"/>
        <v>07-0146-0848-0910-2000-0000-0019e8400w6019</v>
      </c>
      <c r="B1169" t="s">
        <v>4375</v>
      </c>
      <c r="C1169" t="s">
        <v>4376</v>
      </c>
      <c r="D1169" s="83" t="s">
        <v>4466</v>
      </c>
      <c r="E1169" t="s">
        <v>2165</v>
      </c>
      <c r="F1169" t="s">
        <v>936</v>
      </c>
      <c r="G1169" s="13">
        <v>44036</v>
      </c>
      <c r="H1169">
        <v>82.08</v>
      </c>
      <c r="I1169" t="s">
        <v>145</v>
      </c>
      <c r="J1169" t="s">
        <v>993</v>
      </c>
      <c r="K1169" t="s">
        <v>3818</v>
      </c>
      <c r="L1169" s="60" t="s">
        <v>151</v>
      </c>
      <c r="M1169" s="1" t="str">
        <f t="shared" si="119"/>
        <v>岡山市</v>
      </c>
      <c r="N1169" s="1" t="str">
        <f t="shared" si="115"/>
        <v>低</v>
      </c>
      <c r="O1169" s="45">
        <v>44036</v>
      </c>
      <c r="P1169" s="16">
        <f t="shared" si="120"/>
        <v>3</v>
      </c>
      <c r="Q1169" s="16">
        <f t="shared" si="116"/>
        <v>1</v>
      </c>
      <c r="R1169">
        <f t="shared" si="117"/>
        <v>1</v>
      </c>
    </row>
    <row r="1170" spans="1:18" x14ac:dyDescent="0.4">
      <c r="A1170" s="44" t="str">
        <f t="shared" si="118"/>
        <v>07-0156-2562-4410-2000-0000-0018g5520q6414</v>
      </c>
      <c r="B1170" t="s">
        <v>4377</v>
      </c>
      <c r="C1170" t="s">
        <v>4378</v>
      </c>
      <c r="E1170" t="s">
        <v>2166</v>
      </c>
      <c r="F1170" t="s">
        <v>937</v>
      </c>
      <c r="G1170" s="13">
        <v>44054</v>
      </c>
      <c r="H1170">
        <v>90.72</v>
      </c>
      <c r="I1170" t="s">
        <v>145</v>
      </c>
      <c r="J1170" t="s">
        <v>992</v>
      </c>
      <c r="K1170" t="s">
        <v>3818</v>
      </c>
      <c r="L1170" s="60" t="s">
        <v>152</v>
      </c>
      <c r="M1170" s="1" t="str">
        <f t="shared" si="119"/>
        <v>広島市</v>
      </c>
      <c r="N1170" s="1" t="str">
        <f t="shared" si="115"/>
        <v>低</v>
      </c>
      <c r="O1170" s="45">
        <v>44054</v>
      </c>
      <c r="P1170" s="16">
        <f t="shared" si="120"/>
        <v>3</v>
      </c>
      <c r="Q1170" s="16">
        <f t="shared" si="116"/>
        <v>1</v>
      </c>
      <c r="R1170">
        <f t="shared" si="117"/>
        <v>1</v>
      </c>
    </row>
    <row r="1171" spans="1:18" x14ac:dyDescent="0.4">
      <c r="A1171" s="44" t="str">
        <f t="shared" si="118"/>
        <v>07-0156-2562-4510-2000-0000-0011g5520q6415</v>
      </c>
      <c r="B1171" t="s">
        <v>4379</v>
      </c>
      <c r="C1171" t="s">
        <v>4380</v>
      </c>
      <c r="E1171" t="s">
        <v>2167</v>
      </c>
      <c r="F1171" t="s">
        <v>937</v>
      </c>
      <c r="G1171" s="13">
        <v>44155</v>
      </c>
      <c r="H1171">
        <v>90.72</v>
      </c>
      <c r="I1171" t="s">
        <v>145</v>
      </c>
      <c r="J1171" t="s">
        <v>978</v>
      </c>
      <c r="K1171" t="s">
        <v>3818</v>
      </c>
      <c r="L1171" s="60" t="s">
        <v>152</v>
      </c>
      <c r="M1171" s="1" t="str">
        <f t="shared" si="119"/>
        <v>広島市</v>
      </c>
      <c r="N1171" s="1" t="str">
        <f t="shared" si="115"/>
        <v>低</v>
      </c>
      <c r="O1171" s="45">
        <v>44155</v>
      </c>
      <c r="P1171" s="16">
        <f t="shared" si="120"/>
        <v>2</v>
      </c>
      <c r="Q1171" s="16">
        <f t="shared" si="116"/>
        <v>1</v>
      </c>
      <c r="R1171">
        <f t="shared" si="117"/>
        <v>1</v>
      </c>
    </row>
    <row r="1172" spans="1:18" x14ac:dyDescent="0.4">
      <c r="A1172" s="44" t="str">
        <f t="shared" si="118"/>
        <v>07-0130-5250-9810-2000-0000-0010f2350n0918</v>
      </c>
      <c r="B1172" t="s">
        <v>4381</v>
      </c>
      <c r="C1172" t="s">
        <v>4382</v>
      </c>
      <c r="D1172" s="83" t="s">
        <v>4466</v>
      </c>
      <c r="E1172" t="s">
        <v>2168</v>
      </c>
      <c r="F1172" t="s">
        <v>376</v>
      </c>
      <c r="G1172" s="13">
        <v>44188</v>
      </c>
      <c r="H1172">
        <v>52.8</v>
      </c>
      <c r="I1172" t="s">
        <v>145</v>
      </c>
      <c r="J1172" t="s">
        <v>980</v>
      </c>
      <c r="K1172" t="s">
        <v>2285</v>
      </c>
      <c r="L1172" s="60" t="s">
        <v>148</v>
      </c>
      <c r="M1172" s="1" t="str">
        <f t="shared" si="119"/>
        <v>岡山市</v>
      </c>
      <c r="N1172" s="1" t="str">
        <f t="shared" si="115"/>
        <v>低</v>
      </c>
      <c r="O1172" s="45">
        <v>44188</v>
      </c>
      <c r="P1172" s="16">
        <f t="shared" si="120"/>
        <v>2</v>
      </c>
      <c r="Q1172" s="16">
        <f t="shared" si="116"/>
        <v>1</v>
      </c>
      <c r="R1172">
        <f t="shared" si="117"/>
        <v>1</v>
      </c>
    </row>
    <row r="1173" spans="1:18" x14ac:dyDescent="0.4">
      <c r="A1173" s="44" t="str">
        <f t="shared" si="118"/>
        <v>07-0158-9348-3610-2000-0000-0016e3590w8316</v>
      </c>
      <c r="B1173" t="s">
        <v>4383</v>
      </c>
      <c r="C1173" t="s">
        <v>4384</v>
      </c>
      <c r="E1173" t="s">
        <v>2169</v>
      </c>
      <c r="F1173" t="s">
        <v>933</v>
      </c>
      <c r="G1173" s="13" t="s">
        <v>964</v>
      </c>
      <c r="H1173">
        <v>31.05</v>
      </c>
      <c r="I1173" t="s">
        <v>145</v>
      </c>
      <c r="J1173" t="s">
        <v>978</v>
      </c>
      <c r="K1173" t="s">
        <v>3818</v>
      </c>
      <c r="L1173" s="60" t="s">
        <v>973</v>
      </c>
      <c r="M1173" s="1" t="str">
        <f t="shared" si="119"/>
        <v>広島市</v>
      </c>
      <c r="N1173" s="1" t="str">
        <f t="shared" si="115"/>
        <v>低</v>
      </c>
      <c r="O1173" s="45" t="s">
        <v>964</v>
      </c>
      <c r="P1173" s="16" t="e">
        <f t="shared" si="120"/>
        <v>#VALUE!</v>
      </c>
      <c r="Q1173" s="16">
        <f t="shared" si="116"/>
        <v>1</v>
      </c>
      <c r="R1173">
        <f t="shared" si="117"/>
        <v>1</v>
      </c>
    </row>
    <row r="1174" spans="1:18" x14ac:dyDescent="0.4">
      <c r="A1174" s="44" t="str">
        <f t="shared" si="118"/>
        <v/>
      </c>
      <c r="B1174" s="76"/>
      <c r="C1174" s="76"/>
      <c r="E1174" t="s">
        <v>2170</v>
      </c>
      <c r="F1174" t="s">
        <v>933</v>
      </c>
      <c r="G1174" s="13" t="s">
        <v>964</v>
      </c>
      <c r="H1174">
        <v>75.900000000000006</v>
      </c>
      <c r="I1174" t="s">
        <v>145</v>
      </c>
      <c r="J1174" t="s">
        <v>994</v>
      </c>
      <c r="K1174" s="76"/>
      <c r="L1174" s="60" t="s">
        <v>973</v>
      </c>
      <c r="M1174" s="1" t="str">
        <f t="shared" si="119"/>
        <v>鳥取市</v>
      </c>
      <c r="N1174" s="1" t="str">
        <f t="shared" si="115"/>
        <v>低</v>
      </c>
      <c r="O1174" s="45" t="s">
        <v>964</v>
      </c>
      <c r="P1174" s="16" t="e">
        <f t="shared" si="120"/>
        <v>#VALUE!</v>
      </c>
      <c r="Q1174" s="16">
        <f t="shared" si="116"/>
        <v>0</v>
      </c>
      <c r="R1174">
        <f t="shared" si="117"/>
        <v>0</v>
      </c>
    </row>
    <row r="1175" spans="1:18" x14ac:dyDescent="0.4">
      <c r="A1175" s="44" t="str">
        <f t="shared" si="118"/>
        <v/>
      </c>
      <c r="B1175" s="76"/>
      <c r="C1175" s="76"/>
      <c r="E1175" t="s">
        <v>2171</v>
      </c>
      <c r="F1175" t="s">
        <v>933</v>
      </c>
      <c r="G1175" s="13" t="s">
        <v>964</v>
      </c>
      <c r="H1175">
        <v>85.56</v>
      </c>
      <c r="I1175" t="s">
        <v>145</v>
      </c>
      <c r="J1175" t="s">
        <v>994</v>
      </c>
      <c r="K1175" s="76"/>
      <c r="L1175" s="60" t="s">
        <v>973</v>
      </c>
      <c r="M1175" s="1" t="str">
        <f t="shared" si="119"/>
        <v>鳥取市</v>
      </c>
      <c r="N1175" s="1" t="str">
        <f t="shared" si="115"/>
        <v>低</v>
      </c>
      <c r="O1175" s="45" t="s">
        <v>964</v>
      </c>
      <c r="P1175" s="16" t="e">
        <f t="shared" si="120"/>
        <v>#VALUE!</v>
      </c>
      <c r="Q1175" s="16">
        <f t="shared" si="116"/>
        <v>0</v>
      </c>
      <c r="R1175">
        <f t="shared" si="117"/>
        <v>0</v>
      </c>
    </row>
    <row r="1176" spans="1:18" x14ac:dyDescent="0.4">
      <c r="A1176" s="44" t="str">
        <f t="shared" si="118"/>
        <v/>
      </c>
      <c r="B1176" s="76"/>
      <c r="C1176" s="76"/>
      <c r="E1176" t="s">
        <v>2172</v>
      </c>
      <c r="F1176" t="s">
        <v>933</v>
      </c>
      <c r="G1176" s="13" t="s">
        <v>964</v>
      </c>
      <c r="H1176">
        <v>96.6</v>
      </c>
      <c r="I1176" t="s">
        <v>145</v>
      </c>
      <c r="J1176" t="s">
        <v>994</v>
      </c>
      <c r="K1176" s="76"/>
      <c r="L1176" s="60" t="s">
        <v>973</v>
      </c>
      <c r="M1176" s="1" t="str">
        <f t="shared" si="119"/>
        <v>鳥取市</v>
      </c>
      <c r="N1176" s="1" t="str">
        <f t="shared" si="115"/>
        <v>低</v>
      </c>
      <c r="O1176" s="45" t="s">
        <v>964</v>
      </c>
      <c r="P1176" s="16" t="e">
        <f t="shared" si="120"/>
        <v>#VALUE!</v>
      </c>
      <c r="Q1176" s="16">
        <f t="shared" si="116"/>
        <v>0</v>
      </c>
      <c r="R1176">
        <f t="shared" si="117"/>
        <v>0</v>
      </c>
    </row>
    <row r="1177" spans="1:18" x14ac:dyDescent="0.4">
      <c r="A1177" s="44" t="str">
        <f t="shared" si="118"/>
        <v>07-0158-9481-1310-2000-0000-0015k4590p8113</v>
      </c>
      <c r="B1177" t="s">
        <v>4385</v>
      </c>
      <c r="C1177" t="s">
        <v>4386</v>
      </c>
      <c r="D1177" s="83" t="s">
        <v>4466</v>
      </c>
      <c r="E1177" t="s">
        <v>2173</v>
      </c>
      <c r="F1177" t="s">
        <v>708</v>
      </c>
      <c r="G1177" s="13">
        <v>44392</v>
      </c>
      <c r="H1177">
        <v>64.260000000000005</v>
      </c>
      <c r="I1177" t="s">
        <v>145</v>
      </c>
      <c r="J1177" t="s">
        <v>978</v>
      </c>
      <c r="K1177" t="s">
        <v>3818</v>
      </c>
      <c r="L1177" s="60" t="s">
        <v>152</v>
      </c>
      <c r="M1177" s="1" t="str">
        <f t="shared" si="119"/>
        <v>広島市</v>
      </c>
      <c r="N1177" s="1" t="str">
        <f t="shared" si="115"/>
        <v>低</v>
      </c>
      <c r="O1177" s="45">
        <v>44392</v>
      </c>
      <c r="P1177" s="16">
        <f t="shared" si="120"/>
        <v>2</v>
      </c>
      <c r="Q1177" s="16">
        <f t="shared" si="116"/>
        <v>1</v>
      </c>
      <c r="R1177">
        <f t="shared" si="117"/>
        <v>1</v>
      </c>
    </row>
    <row r="1178" spans="1:18" x14ac:dyDescent="0.4">
      <c r="A1178" s="44" t="str">
        <f t="shared" si="118"/>
        <v>07-0158-9339-3710-2000-0000-0011d3590x8317</v>
      </c>
      <c r="B1178" t="s">
        <v>4387</v>
      </c>
      <c r="C1178" t="s">
        <v>4388</v>
      </c>
      <c r="D1178" s="83" t="s">
        <v>4466</v>
      </c>
      <c r="E1178" t="s">
        <v>2174</v>
      </c>
      <c r="F1178" t="s">
        <v>904</v>
      </c>
      <c r="G1178" s="13">
        <v>44106</v>
      </c>
      <c r="H1178">
        <v>79.2</v>
      </c>
      <c r="I1178" t="s">
        <v>145</v>
      </c>
      <c r="J1178" t="s">
        <v>978</v>
      </c>
      <c r="K1178" t="s">
        <v>3818</v>
      </c>
      <c r="L1178" s="60" t="s">
        <v>151</v>
      </c>
      <c r="M1178" s="1" t="str">
        <f t="shared" si="119"/>
        <v>広島市</v>
      </c>
      <c r="N1178" s="1" t="str">
        <f t="shared" si="115"/>
        <v>低</v>
      </c>
      <c r="O1178" s="45">
        <v>44106</v>
      </c>
      <c r="P1178" s="16">
        <f t="shared" si="120"/>
        <v>2</v>
      </c>
      <c r="Q1178" s="16">
        <f t="shared" si="116"/>
        <v>1</v>
      </c>
      <c r="R1178">
        <f t="shared" si="117"/>
        <v>1</v>
      </c>
    </row>
    <row r="1179" spans="1:18" x14ac:dyDescent="0.4">
      <c r="A1179" s="44" t="str">
        <f t="shared" si="118"/>
        <v>07-0158-9480-6510-2000-0000-0017k4590n8615</v>
      </c>
      <c r="B1179" s="71" t="s">
        <v>4389</v>
      </c>
      <c r="C1179" t="s">
        <v>4390</v>
      </c>
      <c r="E1179" t="s">
        <v>2175</v>
      </c>
      <c r="F1179" t="s">
        <v>4344</v>
      </c>
      <c r="G1179" s="13" t="s">
        <v>964</v>
      </c>
      <c r="H1179">
        <v>35.880000000000003</v>
      </c>
      <c r="I1179" t="s">
        <v>145</v>
      </c>
      <c r="J1179" t="s">
        <v>978</v>
      </c>
      <c r="K1179" t="s">
        <v>3818</v>
      </c>
      <c r="L1179" s="60" t="s">
        <v>973</v>
      </c>
      <c r="M1179" s="1" t="str">
        <f t="shared" si="119"/>
        <v>広島市</v>
      </c>
      <c r="N1179" s="1" t="str">
        <f t="shared" si="115"/>
        <v>低</v>
      </c>
      <c r="O1179" s="45" t="s">
        <v>964</v>
      </c>
      <c r="P1179" s="16" t="e">
        <f t="shared" si="120"/>
        <v>#VALUE!</v>
      </c>
      <c r="Q1179" s="16">
        <f t="shared" si="116"/>
        <v>1</v>
      </c>
      <c r="R1179">
        <f t="shared" si="117"/>
        <v>1</v>
      </c>
    </row>
    <row r="1180" spans="1:18" x14ac:dyDescent="0.4">
      <c r="A1180" s="44" t="str">
        <f t="shared" si="118"/>
        <v/>
      </c>
      <c r="B1180" s="76"/>
      <c r="C1180" s="76"/>
      <c r="E1180" t="s">
        <v>2176</v>
      </c>
      <c r="F1180" t="s">
        <v>938</v>
      </c>
      <c r="G1180" s="13">
        <v>44372</v>
      </c>
      <c r="H1180">
        <v>347.76</v>
      </c>
      <c r="I1180" t="s">
        <v>113</v>
      </c>
      <c r="J1180" t="s">
        <v>978</v>
      </c>
      <c r="K1180" s="76"/>
      <c r="L1180" s="60" t="s">
        <v>975</v>
      </c>
      <c r="M1180" s="1" t="str">
        <f t="shared" si="119"/>
        <v>広島市</v>
      </c>
      <c r="N1180" s="1" t="str">
        <f t="shared" ref="N1180:N1232" si="121">VLOOKUP(I1180,$W$2:$X$6,2,0)</f>
        <v>高</v>
      </c>
      <c r="O1180" s="45">
        <v>44372</v>
      </c>
      <c r="P1180" s="16">
        <f t="shared" si="120"/>
        <v>2</v>
      </c>
      <c r="Q1180" s="16">
        <f t="shared" ref="Q1180:Q1232" si="122">COUNTIF(C:C,C1180)</f>
        <v>0</v>
      </c>
      <c r="R1180">
        <f t="shared" ref="R1180:R1232" si="123">COUNTIF(B:B,B1180)</f>
        <v>0</v>
      </c>
    </row>
    <row r="1181" spans="1:18" x14ac:dyDescent="0.4">
      <c r="A1181" s="44" t="str">
        <f t="shared" si="118"/>
        <v>07-0171-1781-5410-2000-0000-0014k7710p1514</v>
      </c>
      <c r="B1181" t="s">
        <v>4391</v>
      </c>
      <c r="C1181" t="s">
        <v>4392</v>
      </c>
      <c r="D1181" s="83" t="s">
        <v>4466</v>
      </c>
      <c r="E1181" t="s">
        <v>2177</v>
      </c>
      <c r="F1181" t="s">
        <v>155</v>
      </c>
      <c r="G1181" s="13">
        <v>44467</v>
      </c>
      <c r="H1181">
        <v>94.875</v>
      </c>
      <c r="I1181" t="s">
        <v>145</v>
      </c>
      <c r="J1181" t="s">
        <v>997</v>
      </c>
      <c r="K1181" t="s">
        <v>3818</v>
      </c>
      <c r="L1181" s="60" t="s">
        <v>152</v>
      </c>
      <c r="M1181" s="1" t="str">
        <f t="shared" si="119"/>
        <v>山口市</v>
      </c>
      <c r="N1181" s="1" t="str">
        <f t="shared" si="121"/>
        <v>低</v>
      </c>
      <c r="O1181" s="45">
        <v>44467</v>
      </c>
      <c r="P1181" s="16">
        <f t="shared" si="120"/>
        <v>1</v>
      </c>
      <c r="Q1181" s="16">
        <f t="shared" si="122"/>
        <v>1</v>
      </c>
      <c r="R1181">
        <f t="shared" si="123"/>
        <v>1</v>
      </c>
    </row>
    <row r="1182" spans="1:18" x14ac:dyDescent="0.4">
      <c r="A1182" s="44" t="str">
        <f t="shared" si="118"/>
        <v>07-0158-9480-8710-2000-0000-0015k4590n8817</v>
      </c>
      <c r="B1182" t="s">
        <v>4393</v>
      </c>
      <c r="C1182" t="s">
        <v>4394</v>
      </c>
      <c r="E1182" t="s">
        <v>2178</v>
      </c>
      <c r="F1182" t="s">
        <v>939</v>
      </c>
      <c r="G1182" s="13">
        <v>44457</v>
      </c>
      <c r="H1182">
        <v>63</v>
      </c>
      <c r="I1182" t="s">
        <v>145</v>
      </c>
      <c r="J1182" t="s">
        <v>978</v>
      </c>
      <c r="K1182" t="s">
        <v>3818</v>
      </c>
      <c r="L1182" s="60" t="s">
        <v>152</v>
      </c>
      <c r="M1182" s="1" t="str">
        <f t="shared" si="119"/>
        <v>広島市</v>
      </c>
      <c r="N1182" s="1" t="str">
        <f t="shared" si="121"/>
        <v>低</v>
      </c>
      <c r="O1182" s="45">
        <v>44457</v>
      </c>
      <c r="P1182" s="16">
        <f t="shared" si="120"/>
        <v>1</v>
      </c>
      <c r="Q1182" s="16">
        <f t="shared" si="122"/>
        <v>1</v>
      </c>
      <c r="R1182">
        <f t="shared" si="123"/>
        <v>1</v>
      </c>
    </row>
    <row r="1183" spans="1:18" x14ac:dyDescent="0.4">
      <c r="A1183" s="44" t="str">
        <f t="shared" si="118"/>
        <v>07-0158-9480-9410-2000-0000-0017k4590n8914</v>
      </c>
      <c r="B1183" t="s">
        <v>4395</v>
      </c>
      <c r="C1183" t="s">
        <v>4396</v>
      </c>
      <c r="E1183" t="s">
        <v>2179</v>
      </c>
      <c r="F1183" t="s">
        <v>939</v>
      </c>
      <c r="G1183" s="13">
        <v>44457</v>
      </c>
      <c r="H1183">
        <v>52.92</v>
      </c>
      <c r="I1183" t="s">
        <v>145</v>
      </c>
      <c r="J1183" t="s">
        <v>978</v>
      </c>
      <c r="K1183" t="s">
        <v>3818</v>
      </c>
      <c r="L1183" s="60" t="s">
        <v>152</v>
      </c>
      <c r="M1183" s="1" t="str">
        <f t="shared" si="119"/>
        <v>広島市</v>
      </c>
      <c r="N1183" s="1" t="str">
        <f t="shared" si="121"/>
        <v>低</v>
      </c>
      <c r="O1183" s="45">
        <v>44457</v>
      </c>
      <c r="P1183" s="16">
        <f t="shared" si="120"/>
        <v>1</v>
      </c>
      <c r="Q1183" s="16">
        <f t="shared" si="122"/>
        <v>1</v>
      </c>
      <c r="R1183">
        <f t="shared" si="123"/>
        <v>1</v>
      </c>
    </row>
    <row r="1184" spans="1:18" x14ac:dyDescent="0.4">
      <c r="A1184" s="44" t="str">
        <f t="shared" si="118"/>
        <v/>
      </c>
      <c r="B1184" s="76"/>
      <c r="C1184" s="76"/>
      <c r="E1184" t="s">
        <v>2180</v>
      </c>
      <c r="F1184" t="s">
        <v>933</v>
      </c>
      <c r="G1184" s="13" t="s">
        <v>964</v>
      </c>
      <c r="H1184">
        <v>75.900000000000006</v>
      </c>
      <c r="I1184" t="s">
        <v>145</v>
      </c>
      <c r="J1184" t="s">
        <v>981</v>
      </c>
      <c r="K1184" s="76"/>
      <c r="L1184" s="60" t="s">
        <v>973</v>
      </c>
      <c r="M1184" s="1" t="str">
        <f t="shared" si="119"/>
        <v>鳥取市</v>
      </c>
      <c r="N1184" s="1" t="str">
        <f t="shared" si="121"/>
        <v>低</v>
      </c>
      <c r="O1184" s="45" t="s">
        <v>964</v>
      </c>
      <c r="P1184" s="16" t="e">
        <f t="shared" si="120"/>
        <v>#VALUE!</v>
      </c>
      <c r="Q1184" s="16">
        <f t="shared" si="122"/>
        <v>0</v>
      </c>
      <c r="R1184">
        <f t="shared" si="123"/>
        <v>0</v>
      </c>
    </row>
    <row r="1185" spans="1:18" x14ac:dyDescent="0.4">
      <c r="A1185" s="44" t="str">
        <f t="shared" si="118"/>
        <v/>
      </c>
      <c r="B1185" s="76"/>
      <c r="C1185" s="76"/>
      <c r="E1185" t="s">
        <v>2181</v>
      </c>
      <c r="F1185" t="s">
        <v>933</v>
      </c>
      <c r="G1185" s="13" t="s">
        <v>964</v>
      </c>
      <c r="H1185">
        <v>96.6</v>
      </c>
      <c r="I1185" t="s">
        <v>145</v>
      </c>
      <c r="J1185" t="s">
        <v>981</v>
      </c>
      <c r="K1185" s="76"/>
      <c r="L1185" s="60" t="s">
        <v>973</v>
      </c>
      <c r="M1185" s="1" t="str">
        <f t="shared" si="119"/>
        <v>鳥取市</v>
      </c>
      <c r="N1185" s="1" t="str">
        <f t="shared" si="121"/>
        <v>低</v>
      </c>
      <c r="O1185" s="45" t="s">
        <v>964</v>
      </c>
      <c r="P1185" s="16" t="e">
        <f t="shared" si="120"/>
        <v>#VALUE!</v>
      </c>
      <c r="Q1185" s="16">
        <f t="shared" si="122"/>
        <v>0</v>
      </c>
      <c r="R1185">
        <f t="shared" si="123"/>
        <v>0</v>
      </c>
    </row>
    <row r="1186" spans="1:18" ht="37.5" x14ac:dyDescent="0.4">
      <c r="A1186" s="44" t="str">
        <f t="shared" si="118"/>
        <v>07-1246-0045-5710-2000-0000-0013
07-1246-0045-5710-2000-0000-0022e0401t6527</v>
      </c>
      <c r="B1186" s="75" t="s">
        <v>4397</v>
      </c>
      <c r="C1186" t="s">
        <v>4398</v>
      </c>
      <c r="E1186" t="s">
        <v>2182</v>
      </c>
      <c r="F1186" t="s">
        <v>940</v>
      </c>
      <c r="G1186" s="13">
        <v>44255</v>
      </c>
      <c r="H1186">
        <v>455.4</v>
      </c>
      <c r="I1186" t="s">
        <v>113</v>
      </c>
      <c r="J1186" t="s">
        <v>980</v>
      </c>
      <c r="K1186" t="s">
        <v>3818</v>
      </c>
      <c r="L1186" s="60" t="s">
        <v>975</v>
      </c>
      <c r="M1186" s="1" t="str">
        <f t="shared" si="119"/>
        <v>岡山市</v>
      </c>
      <c r="N1186" s="1" t="str">
        <f t="shared" si="121"/>
        <v>高</v>
      </c>
      <c r="O1186" s="45">
        <v>44255</v>
      </c>
      <c r="P1186" s="16">
        <f t="shared" si="120"/>
        <v>2</v>
      </c>
      <c r="Q1186" s="16">
        <f t="shared" si="122"/>
        <v>1</v>
      </c>
      <c r="R1186">
        <f t="shared" si="123"/>
        <v>1</v>
      </c>
    </row>
    <row r="1187" spans="1:18" x14ac:dyDescent="0.4">
      <c r="A1187" s="44" t="str">
        <f t="shared" si="118"/>
        <v>07-1245-4022-2720-2000-0000-0015c0441q5227</v>
      </c>
      <c r="B1187" t="s">
        <v>4399</v>
      </c>
      <c r="C1187" t="s">
        <v>4400</v>
      </c>
      <c r="E1187" t="s">
        <v>2183</v>
      </c>
      <c r="F1187" t="s">
        <v>940</v>
      </c>
      <c r="G1187" s="13">
        <v>44501</v>
      </c>
      <c r="H1187">
        <v>207</v>
      </c>
      <c r="I1187" t="s">
        <v>113</v>
      </c>
      <c r="J1187" t="s">
        <v>980</v>
      </c>
      <c r="K1187" t="s">
        <v>3818</v>
      </c>
      <c r="L1187" s="60" t="s">
        <v>975</v>
      </c>
      <c r="M1187" s="1" t="str">
        <f t="shared" si="119"/>
        <v>岡山市</v>
      </c>
      <c r="N1187" s="1" t="str">
        <f t="shared" si="121"/>
        <v>高</v>
      </c>
      <c r="O1187" s="45">
        <v>44501</v>
      </c>
      <c r="P1187" s="16">
        <f t="shared" si="120"/>
        <v>1</v>
      </c>
      <c r="Q1187" s="16">
        <f t="shared" si="122"/>
        <v>1</v>
      </c>
      <c r="R1187">
        <f t="shared" si="123"/>
        <v>1</v>
      </c>
    </row>
    <row r="1188" spans="1:18" x14ac:dyDescent="0.4">
      <c r="A1188" s="44" t="str">
        <f t="shared" si="118"/>
        <v/>
      </c>
      <c r="B1188" s="76"/>
      <c r="C1188" s="76"/>
      <c r="E1188" t="s">
        <v>2184</v>
      </c>
      <c r="F1188" t="s">
        <v>933</v>
      </c>
      <c r="G1188" s="13" t="s">
        <v>964</v>
      </c>
      <c r="H1188">
        <v>51.06</v>
      </c>
      <c r="I1188" t="s">
        <v>145</v>
      </c>
      <c r="J1188" t="s">
        <v>981</v>
      </c>
      <c r="K1188" s="76"/>
      <c r="L1188" s="60" t="s">
        <v>973</v>
      </c>
      <c r="M1188" s="1" t="str">
        <f t="shared" si="119"/>
        <v>鳥取市</v>
      </c>
      <c r="N1188" s="1" t="str">
        <f t="shared" si="121"/>
        <v>低</v>
      </c>
      <c r="O1188" s="45" t="s">
        <v>964</v>
      </c>
      <c r="P1188" s="16" t="e">
        <f t="shared" si="120"/>
        <v>#VALUE!</v>
      </c>
      <c r="Q1188" s="16">
        <f t="shared" si="122"/>
        <v>0</v>
      </c>
      <c r="R1188">
        <f t="shared" si="123"/>
        <v>0</v>
      </c>
    </row>
    <row r="1189" spans="1:18" x14ac:dyDescent="0.4">
      <c r="A1189" s="44" t="str">
        <f t="shared" si="118"/>
        <v/>
      </c>
      <c r="B1189" s="76"/>
      <c r="C1189" s="76"/>
      <c r="E1189" t="s">
        <v>2185</v>
      </c>
      <c r="F1189" t="s">
        <v>933</v>
      </c>
      <c r="G1189" s="13" t="s">
        <v>964</v>
      </c>
      <c r="H1189">
        <v>96.6</v>
      </c>
      <c r="I1189" t="s">
        <v>145</v>
      </c>
      <c r="J1189" t="s">
        <v>981</v>
      </c>
      <c r="K1189" s="76"/>
      <c r="L1189" s="60" t="s">
        <v>973</v>
      </c>
      <c r="M1189" s="1" t="str">
        <f t="shared" si="119"/>
        <v>鳥取市</v>
      </c>
      <c r="N1189" s="1" t="str">
        <f t="shared" si="121"/>
        <v>低</v>
      </c>
      <c r="O1189" s="45" t="s">
        <v>964</v>
      </c>
      <c r="P1189" s="16" t="e">
        <f t="shared" si="120"/>
        <v>#VALUE!</v>
      </c>
      <c r="Q1189" s="16">
        <f t="shared" si="122"/>
        <v>0</v>
      </c>
      <c r="R1189">
        <f t="shared" si="123"/>
        <v>0</v>
      </c>
    </row>
    <row r="1190" spans="1:18" x14ac:dyDescent="0.4">
      <c r="A1190" s="44" t="str">
        <f t="shared" si="118"/>
        <v>07-0146-1144-2710-2000-0000-0017e1410s6217</v>
      </c>
      <c r="B1190" t="s">
        <v>4401</v>
      </c>
      <c r="C1190" t="s">
        <v>4402</v>
      </c>
      <c r="E1190" t="s">
        <v>2186</v>
      </c>
      <c r="F1190" t="s">
        <v>941</v>
      </c>
      <c r="G1190" s="13">
        <v>44439</v>
      </c>
      <c r="H1190">
        <v>71.760000000000005</v>
      </c>
      <c r="I1190" t="s">
        <v>145</v>
      </c>
      <c r="J1190" t="s">
        <v>980</v>
      </c>
      <c r="K1190" t="s">
        <v>2285</v>
      </c>
      <c r="L1190" s="60" t="s">
        <v>151</v>
      </c>
      <c r="M1190" s="1" t="str">
        <f t="shared" si="119"/>
        <v>岡山市</v>
      </c>
      <c r="N1190" s="1" t="str">
        <f t="shared" si="121"/>
        <v>低</v>
      </c>
      <c r="O1190" s="45">
        <v>44439</v>
      </c>
      <c r="P1190" s="16">
        <f t="shared" si="120"/>
        <v>2</v>
      </c>
      <c r="Q1190" s="16">
        <f t="shared" si="122"/>
        <v>1</v>
      </c>
      <c r="R1190">
        <f t="shared" si="123"/>
        <v>1</v>
      </c>
    </row>
    <row r="1191" spans="1:18" x14ac:dyDescent="0.4">
      <c r="A1191" s="44" t="str">
        <f t="shared" si="118"/>
        <v>07-0167-8500-9910-2000-0000-0016a5680n7919</v>
      </c>
      <c r="B1191" t="s">
        <v>4403</v>
      </c>
      <c r="C1191" t="s">
        <v>4404</v>
      </c>
      <c r="E1191" t="s">
        <v>2187</v>
      </c>
      <c r="F1191" t="s">
        <v>942</v>
      </c>
      <c r="G1191" s="13">
        <v>44285</v>
      </c>
      <c r="H1191">
        <v>92.46</v>
      </c>
      <c r="I1191" t="s">
        <v>145</v>
      </c>
      <c r="J1191" t="s">
        <v>992</v>
      </c>
      <c r="K1191" t="s">
        <v>3818</v>
      </c>
      <c r="L1191" s="60" t="s">
        <v>152</v>
      </c>
      <c r="M1191" s="1" t="str">
        <f t="shared" si="119"/>
        <v>広島市</v>
      </c>
      <c r="N1191" s="1" t="str">
        <f t="shared" si="121"/>
        <v>低</v>
      </c>
      <c r="O1191" s="45">
        <v>44285</v>
      </c>
      <c r="P1191" s="16">
        <f t="shared" si="120"/>
        <v>2</v>
      </c>
      <c r="Q1191" s="16">
        <f t="shared" si="122"/>
        <v>1</v>
      </c>
      <c r="R1191">
        <f t="shared" si="123"/>
        <v>1</v>
      </c>
    </row>
    <row r="1192" spans="1:18" x14ac:dyDescent="0.4">
      <c r="A1192" s="44" t="str">
        <f t="shared" si="118"/>
        <v>07-0146-0843-5010-2000-0000-0012e8400r6510</v>
      </c>
      <c r="B1192" t="s">
        <v>4405</v>
      </c>
      <c r="C1192" t="s">
        <v>4406</v>
      </c>
      <c r="E1192" t="s">
        <v>2188</v>
      </c>
      <c r="F1192" t="s">
        <v>943</v>
      </c>
      <c r="G1192" s="13" t="s">
        <v>965</v>
      </c>
      <c r="H1192">
        <v>48.4</v>
      </c>
      <c r="I1192" t="s">
        <v>145</v>
      </c>
      <c r="J1192" t="s">
        <v>980</v>
      </c>
      <c r="K1192" t="s">
        <v>3818</v>
      </c>
      <c r="L1192" s="60" t="s">
        <v>151</v>
      </c>
      <c r="M1192" s="1" t="str">
        <f t="shared" si="119"/>
        <v>岡山市</v>
      </c>
      <c r="N1192" s="1" t="str">
        <f t="shared" si="121"/>
        <v>低</v>
      </c>
      <c r="O1192" s="45" t="s">
        <v>965</v>
      </c>
      <c r="P1192" s="16" t="e">
        <f t="shared" si="120"/>
        <v>#VALUE!</v>
      </c>
      <c r="Q1192" s="16">
        <f t="shared" si="122"/>
        <v>1</v>
      </c>
      <c r="R1192">
        <f t="shared" si="123"/>
        <v>1</v>
      </c>
    </row>
    <row r="1193" spans="1:18" x14ac:dyDescent="0.4">
      <c r="A1193" s="44" t="str">
        <f t="shared" si="118"/>
        <v/>
      </c>
      <c r="B1193" s="76"/>
      <c r="C1193" s="76"/>
      <c r="E1193" t="s">
        <v>2189</v>
      </c>
      <c r="F1193" t="s">
        <v>944</v>
      </c>
      <c r="G1193" s="13">
        <v>44435</v>
      </c>
      <c r="H1193">
        <v>81.900000000000006</v>
      </c>
      <c r="I1193" t="s">
        <v>145</v>
      </c>
      <c r="J1193" t="s">
        <v>978</v>
      </c>
      <c r="K1193" s="76"/>
      <c r="L1193" s="60" t="s">
        <v>152</v>
      </c>
      <c r="M1193" s="1" t="str">
        <f t="shared" si="119"/>
        <v>広島市</v>
      </c>
      <c r="N1193" s="1" t="str">
        <f t="shared" si="121"/>
        <v>低</v>
      </c>
      <c r="O1193" s="45">
        <v>44435</v>
      </c>
      <c r="P1193" s="16">
        <f t="shared" si="120"/>
        <v>2</v>
      </c>
      <c r="Q1193" s="16">
        <f t="shared" si="122"/>
        <v>0</v>
      </c>
      <c r="R1193">
        <f t="shared" si="123"/>
        <v>0</v>
      </c>
    </row>
    <row r="1194" spans="1:18" x14ac:dyDescent="0.4">
      <c r="A1194" s="44" t="str">
        <f t="shared" si="118"/>
        <v>07-0130-5120-1110-2000-0000-0015c1350n0111</v>
      </c>
      <c r="B1194" t="s">
        <v>4407</v>
      </c>
      <c r="C1194" t="s">
        <v>4408</v>
      </c>
      <c r="E1194" t="s">
        <v>2190</v>
      </c>
      <c r="F1194" t="s">
        <v>945</v>
      </c>
      <c r="G1194" s="13">
        <v>44646</v>
      </c>
      <c r="H1194">
        <v>35.520000000000003</v>
      </c>
      <c r="I1194" t="s">
        <v>145</v>
      </c>
      <c r="J1194" t="s">
        <v>980</v>
      </c>
      <c r="K1194" t="s">
        <v>3818</v>
      </c>
      <c r="L1194" s="60" t="s">
        <v>151</v>
      </c>
      <c r="M1194" s="1" t="str">
        <f t="shared" si="119"/>
        <v>岡山市</v>
      </c>
      <c r="N1194" s="1" t="str">
        <f t="shared" si="121"/>
        <v>低</v>
      </c>
      <c r="O1194" s="45">
        <v>44646</v>
      </c>
      <c r="P1194" s="16">
        <f t="shared" si="120"/>
        <v>1</v>
      </c>
      <c r="Q1194" s="16">
        <f t="shared" si="122"/>
        <v>1</v>
      </c>
      <c r="R1194">
        <f t="shared" si="123"/>
        <v>1</v>
      </c>
    </row>
    <row r="1195" spans="1:18" x14ac:dyDescent="0.4">
      <c r="A1195" s="44" t="str">
        <f t="shared" si="118"/>
        <v>07-0158-9352-3510-2000-0000-0016f3590q8315</v>
      </c>
      <c r="B1195" t="s">
        <v>4409</v>
      </c>
      <c r="C1195" t="s">
        <v>4410</v>
      </c>
      <c r="D1195" s="83" t="s">
        <v>4466</v>
      </c>
      <c r="E1195" t="s">
        <v>2191</v>
      </c>
      <c r="F1195" t="s">
        <v>946</v>
      </c>
      <c r="G1195" s="13">
        <v>44463</v>
      </c>
      <c r="H1195">
        <v>61.6</v>
      </c>
      <c r="I1195" t="s">
        <v>145</v>
      </c>
      <c r="J1195" t="s">
        <v>978</v>
      </c>
      <c r="K1195" t="s">
        <v>3818</v>
      </c>
      <c r="L1195" s="60" t="s">
        <v>151</v>
      </c>
      <c r="M1195" s="1" t="str">
        <f t="shared" si="119"/>
        <v>広島市</v>
      </c>
      <c r="N1195" s="1" t="str">
        <f t="shared" si="121"/>
        <v>低</v>
      </c>
      <c r="O1195" s="45">
        <v>44463</v>
      </c>
      <c r="P1195" s="16">
        <f t="shared" si="120"/>
        <v>1</v>
      </c>
      <c r="Q1195" s="16">
        <f t="shared" si="122"/>
        <v>1</v>
      </c>
      <c r="R1195">
        <f t="shared" si="123"/>
        <v>1</v>
      </c>
    </row>
    <row r="1196" spans="1:18" x14ac:dyDescent="0.4">
      <c r="A1196" s="44" t="str">
        <f t="shared" si="118"/>
        <v/>
      </c>
      <c r="B1196" s="76"/>
      <c r="C1196" s="76"/>
      <c r="D1196" s="83" t="s">
        <v>4466</v>
      </c>
      <c r="E1196" t="s">
        <v>2192</v>
      </c>
      <c r="F1196" t="s">
        <v>947</v>
      </c>
      <c r="G1196" s="13">
        <v>44282</v>
      </c>
      <c r="H1196">
        <v>87.63</v>
      </c>
      <c r="I1196" t="s">
        <v>145</v>
      </c>
      <c r="J1196" t="s">
        <v>997</v>
      </c>
      <c r="K1196" s="76"/>
      <c r="L1196" s="60" t="s">
        <v>976</v>
      </c>
      <c r="M1196" s="1" t="str">
        <f t="shared" si="119"/>
        <v>山口市</v>
      </c>
      <c r="N1196" s="1" t="str">
        <f t="shared" si="121"/>
        <v>低</v>
      </c>
      <c r="O1196" s="45">
        <v>44282</v>
      </c>
      <c r="P1196" s="16">
        <f t="shared" si="120"/>
        <v>2</v>
      </c>
      <c r="Q1196" s="16">
        <f t="shared" si="122"/>
        <v>0</v>
      </c>
      <c r="R1196">
        <f t="shared" si="123"/>
        <v>0</v>
      </c>
    </row>
    <row r="1197" spans="1:18" x14ac:dyDescent="0.4">
      <c r="A1197" s="44" t="str">
        <f t="shared" si="118"/>
        <v/>
      </c>
      <c r="B1197" s="76"/>
      <c r="C1197" s="76"/>
      <c r="D1197" s="83" t="s">
        <v>4466</v>
      </c>
      <c r="E1197" t="s">
        <v>2193</v>
      </c>
      <c r="F1197" t="s">
        <v>948</v>
      </c>
      <c r="G1197" s="13">
        <v>44428</v>
      </c>
      <c r="H1197">
        <v>79.2</v>
      </c>
      <c r="I1197" t="s">
        <v>145</v>
      </c>
      <c r="J1197" t="s">
        <v>978</v>
      </c>
      <c r="K1197" s="76"/>
      <c r="L1197" s="60" t="s">
        <v>151</v>
      </c>
      <c r="M1197" s="1" t="str">
        <f t="shared" si="119"/>
        <v>広島市</v>
      </c>
      <c r="N1197" s="1" t="str">
        <f t="shared" si="121"/>
        <v>低</v>
      </c>
      <c r="O1197" s="45">
        <v>44428</v>
      </c>
      <c r="P1197" s="16">
        <f t="shared" si="120"/>
        <v>2</v>
      </c>
      <c r="Q1197" s="16">
        <f t="shared" si="122"/>
        <v>0</v>
      </c>
      <c r="R1197">
        <f t="shared" si="123"/>
        <v>0</v>
      </c>
    </row>
    <row r="1198" spans="1:18" x14ac:dyDescent="0.4">
      <c r="A1198" s="44" t="str">
        <f t="shared" si="118"/>
        <v/>
      </c>
      <c r="B1198" s="76"/>
      <c r="C1198" s="76"/>
      <c r="D1198" s="83" t="s">
        <v>4466</v>
      </c>
      <c r="E1198" t="s">
        <v>2194</v>
      </c>
      <c r="F1198" t="s">
        <v>948</v>
      </c>
      <c r="G1198" s="13">
        <v>44428</v>
      </c>
      <c r="H1198">
        <v>79.2</v>
      </c>
      <c r="I1198" t="s">
        <v>145</v>
      </c>
      <c r="J1198" t="s">
        <v>978</v>
      </c>
      <c r="K1198" s="76"/>
      <c r="L1198" s="60" t="s">
        <v>151</v>
      </c>
      <c r="M1198" s="1" t="str">
        <f t="shared" si="119"/>
        <v>広島市</v>
      </c>
      <c r="N1198" s="1" t="str">
        <f t="shared" si="121"/>
        <v>低</v>
      </c>
      <c r="O1198" s="45">
        <v>44428</v>
      </c>
      <c r="P1198" s="16">
        <f t="shared" si="120"/>
        <v>2</v>
      </c>
      <c r="Q1198" s="16">
        <f t="shared" si="122"/>
        <v>0</v>
      </c>
      <c r="R1198">
        <f t="shared" si="123"/>
        <v>0</v>
      </c>
    </row>
    <row r="1199" spans="1:18" x14ac:dyDescent="0.4">
      <c r="A1199" s="44" t="str">
        <f t="shared" si="118"/>
        <v/>
      </c>
      <c r="B1199" s="76"/>
      <c r="C1199" s="76"/>
      <c r="E1199" t="s">
        <v>2195</v>
      </c>
      <c r="F1199" t="s">
        <v>949</v>
      </c>
      <c r="G1199" s="13">
        <v>44477</v>
      </c>
      <c r="H1199">
        <v>42.075000000000003</v>
      </c>
      <c r="I1199" t="s">
        <v>145</v>
      </c>
      <c r="J1199" t="s">
        <v>980</v>
      </c>
      <c r="K1199" s="76"/>
      <c r="L1199" s="60" t="s">
        <v>150</v>
      </c>
      <c r="M1199" s="1" t="str">
        <f t="shared" si="119"/>
        <v>岡山市</v>
      </c>
      <c r="N1199" s="1" t="str">
        <f t="shared" si="121"/>
        <v>低</v>
      </c>
      <c r="O1199" s="45">
        <v>44477</v>
      </c>
      <c r="P1199" s="16">
        <f t="shared" si="120"/>
        <v>1</v>
      </c>
      <c r="Q1199" s="16">
        <f t="shared" si="122"/>
        <v>0</v>
      </c>
      <c r="R1199">
        <f t="shared" si="123"/>
        <v>0</v>
      </c>
    </row>
    <row r="1200" spans="1:18" x14ac:dyDescent="0.4">
      <c r="A1200" s="44" t="str">
        <f t="shared" si="118"/>
        <v>07-0146-1172-3310-2000-0000-0019h1410q6313</v>
      </c>
      <c r="B1200" t="s">
        <v>4411</v>
      </c>
      <c r="C1200" t="s">
        <v>4412</v>
      </c>
      <c r="D1200" s="83" t="s">
        <v>4466</v>
      </c>
      <c r="E1200" t="s">
        <v>2196</v>
      </c>
      <c r="F1200" t="s">
        <v>941</v>
      </c>
      <c r="G1200" s="13">
        <v>44714</v>
      </c>
      <c r="H1200">
        <v>99.9</v>
      </c>
      <c r="I1200" t="s">
        <v>145</v>
      </c>
      <c r="J1200" t="s">
        <v>980</v>
      </c>
      <c r="K1200" t="s">
        <v>3818</v>
      </c>
      <c r="L1200" s="60" t="s">
        <v>151</v>
      </c>
      <c r="M1200" s="1" t="str">
        <f t="shared" si="119"/>
        <v>岡山市</v>
      </c>
      <c r="N1200" s="1" t="str">
        <f t="shared" si="121"/>
        <v>低</v>
      </c>
      <c r="O1200" s="45">
        <v>44714</v>
      </c>
      <c r="P1200" s="16">
        <f t="shared" si="120"/>
        <v>1</v>
      </c>
      <c r="Q1200" s="16">
        <f t="shared" si="122"/>
        <v>1</v>
      </c>
      <c r="R1200">
        <f t="shared" si="123"/>
        <v>1</v>
      </c>
    </row>
    <row r="1201" spans="1:18" x14ac:dyDescent="0.4">
      <c r="A1201" s="44" t="str">
        <f t="shared" si="118"/>
        <v>07-0146-1172-3010-2000-0000-0010h1410q6310</v>
      </c>
      <c r="B1201" t="s">
        <v>4413</v>
      </c>
      <c r="C1201" t="s">
        <v>4414</v>
      </c>
      <c r="D1201" s="83" t="s">
        <v>4466</v>
      </c>
      <c r="E1201" t="s">
        <v>2197</v>
      </c>
      <c r="F1201" t="s">
        <v>941</v>
      </c>
      <c r="G1201" s="13">
        <v>44740</v>
      </c>
      <c r="H1201">
        <v>99.9</v>
      </c>
      <c r="I1201" t="s">
        <v>145</v>
      </c>
      <c r="J1201" t="s">
        <v>980</v>
      </c>
      <c r="K1201" t="s">
        <v>3818</v>
      </c>
      <c r="L1201" s="60" t="s">
        <v>151</v>
      </c>
      <c r="M1201" s="1" t="str">
        <f t="shared" si="119"/>
        <v>岡山市</v>
      </c>
      <c r="N1201" s="1" t="str">
        <f t="shared" si="121"/>
        <v>低</v>
      </c>
      <c r="O1201" s="45">
        <v>44740</v>
      </c>
      <c r="P1201" s="16">
        <f t="shared" si="120"/>
        <v>1</v>
      </c>
      <c r="Q1201" s="16">
        <f t="shared" si="122"/>
        <v>1</v>
      </c>
      <c r="R1201">
        <f t="shared" si="123"/>
        <v>1</v>
      </c>
    </row>
    <row r="1202" spans="1:18" x14ac:dyDescent="0.4">
      <c r="A1202" s="44" t="str">
        <f t="shared" si="118"/>
        <v>07-0146-1172-2610-2000-0000-0017h1410q6216</v>
      </c>
      <c r="B1202" t="s">
        <v>4415</v>
      </c>
      <c r="C1202" t="s">
        <v>4416</v>
      </c>
      <c r="D1202" s="83" t="s">
        <v>4466</v>
      </c>
      <c r="E1202" t="s">
        <v>2198</v>
      </c>
      <c r="F1202" t="s">
        <v>941</v>
      </c>
      <c r="G1202" s="13">
        <v>44740</v>
      </c>
      <c r="H1202">
        <v>99.9</v>
      </c>
      <c r="I1202" t="s">
        <v>145</v>
      </c>
      <c r="J1202" t="s">
        <v>980</v>
      </c>
      <c r="K1202" t="s">
        <v>3818</v>
      </c>
      <c r="L1202" s="60" t="s">
        <v>151</v>
      </c>
      <c r="M1202" s="1" t="str">
        <f t="shared" si="119"/>
        <v>岡山市</v>
      </c>
      <c r="N1202" s="1" t="str">
        <f t="shared" si="121"/>
        <v>低</v>
      </c>
      <c r="O1202" s="45">
        <v>44740</v>
      </c>
      <c r="P1202" s="16">
        <f t="shared" si="120"/>
        <v>1</v>
      </c>
      <c r="Q1202" s="16">
        <f t="shared" si="122"/>
        <v>1</v>
      </c>
      <c r="R1202">
        <f t="shared" si="123"/>
        <v>1</v>
      </c>
    </row>
    <row r="1203" spans="1:18" x14ac:dyDescent="0.4">
      <c r="A1203" s="44" t="str">
        <f t="shared" si="118"/>
        <v/>
      </c>
      <c r="B1203" s="76"/>
      <c r="C1203" s="76"/>
      <c r="E1203" t="s">
        <v>2199</v>
      </c>
      <c r="F1203" t="s">
        <v>950</v>
      </c>
      <c r="G1203" s="13" t="s">
        <v>965</v>
      </c>
      <c r="H1203">
        <v>79.2</v>
      </c>
      <c r="I1203" t="s">
        <v>145</v>
      </c>
      <c r="J1203" t="s">
        <v>981</v>
      </c>
      <c r="K1203" s="76"/>
      <c r="L1203" s="60" t="s">
        <v>151</v>
      </c>
      <c r="M1203" s="1" t="str">
        <f t="shared" si="119"/>
        <v>鳥取市</v>
      </c>
      <c r="N1203" s="1" t="str">
        <f t="shared" si="121"/>
        <v>低</v>
      </c>
      <c r="O1203" s="45" t="s">
        <v>965</v>
      </c>
      <c r="P1203" s="16" t="e">
        <f t="shared" si="120"/>
        <v>#VALUE!</v>
      </c>
      <c r="Q1203" s="16">
        <f t="shared" si="122"/>
        <v>0</v>
      </c>
      <c r="R1203">
        <f t="shared" si="123"/>
        <v>0</v>
      </c>
    </row>
    <row r="1204" spans="1:18" x14ac:dyDescent="0.4">
      <c r="A1204" s="44" t="str">
        <f t="shared" si="118"/>
        <v>07-1200-0325-9810-2100-0000-0010c3001t0928</v>
      </c>
      <c r="B1204" t="s">
        <v>4417</v>
      </c>
      <c r="C1204" t="s">
        <v>4418</v>
      </c>
      <c r="D1204" s="83" t="s">
        <v>4466</v>
      </c>
      <c r="E1204" t="s">
        <v>2200</v>
      </c>
      <c r="F1204" t="s">
        <v>385</v>
      </c>
      <c r="G1204" s="13">
        <v>44725</v>
      </c>
      <c r="H1204">
        <v>347.8</v>
      </c>
      <c r="I1204" t="s">
        <v>113</v>
      </c>
      <c r="J1204" t="s">
        <v>978</v>
      </c>
      <c r="K1204" t="s">
        <v>3818</v>
      </c>
      <c r="L1204" s="60" t="s">
        <v>977</v>
      </c>
      <c r="M1204" s="1" t="str">
        <f t="shared" si="119"/>
        <v>広島市</v>
      </c>
      <c r="N1204" s="1" t="str">
        <f t="shared" si="121"/>
        <v>高</v>
      </c>
      <c r="O1204" s="45">
        <v>44725</v>
      </c>
      <c r="P1204" s="16">
        <f t="shared" si="120"/>
        <v>1</v>
      </c>
      <c r="Q1204" s="16">
        <f t="shared" si="122"/>
        <v>1</v>
      </c>
      <c r="R1204">
        <f t="shared" si="123"/>
        <v>1</v>
      </c>
    </row>
    <row r="1205" spans="1:18" x14ac:dyDescent="0.4">
      <c r="A1205" s="44" t="str">
        <f t="shared" si="118"/>
        <v>07-0162-3131-3010-2000-0000-0013d1360p2310</v>
      </c>
      <c r="B1205" t="s">
        <v>4419</v>
      </c>
      <c r="C1205" t="s">
        <v>4420</v>
      </c>
      <c r="E1205" t="s">
        <v>2201</v>
      </c>
      <c r="F1205" t="s">
        <v>951</v>
      </c>
      <c r="G1205" s="13">
        <v>44440</v>
      </c>
      <c r="H1205">
        <v>44.4</v>
      </c>
      <c r="I1205" t="s">
        <v>145</v>
      </c>
      <c r="J1205" t="s">
        <v>978</v>
      </c>
      <c r="K1205" t="s">
        <v>3818</v>
      </c>
      <c r="L1205" s="60" t="s">
        <v>975</v>
      </c>
      <c r="M1205" s="1" t="str">
        <f t="shared" si="119"/>
        <v>広島市</v>
      </c>
      <c r="N1205" s="1" t="str">
        <f t="shared" si="121"/>
        <v>低</v>
      </c>
      <c r="O1205" s="45">
        <v>44440</v>
      </c>
      <c r="P1205" s="16">
        <f t="shared" si="120"/>
        <v>1</v>
      </c>
      <c r="Q1205" s="16">
        <f t="shared" si="122"/>
        <v>1</v>
      </c>
      <c r="R1205">
        <f t="shared" si="123"/>
        <v>1</v>
      </c>
    </row>
    <row r="1206" spans="1:18" x14ac:dyDescent="0.4">
      <c r="A1206" s="44" t="str">
        <f t="shared" si="118"/>
        <v>07-0156-2561-0310-2000-0000-0012g5520p6013</v>
      </c>
      <c r="B1206" t="s">
        <v>4421</v>
      </c>
      <c r="C1206" t="s">
        <v>4422</v>
      </c>
      <c r="D1206" s="83" t="s">
        <v>4466</v>
      </c>
      <c r="E1206" t="s">
        <v>2202</v>
      </c>
      <c r="F1206" t="s">
        <v>952</v>
      </c>
      <c r="G1206" s="13">
        <v>44447</v>
      </c>
      <c r="H1206">
        <v>75.599999999999994</v>
      </c>
      <c r="I1206" t="s">
        <v>145</v>
      </c>
      <c r="J1206" t="s">
        <v>978</v>
      </c>
      <c r="K1206" t="s">
        <v>3818</v>
      </c>
      <c r="L1206" s="60" t="s">
        <v>152</v>
      </c>
      <c r="M1206" s="1" t="str">
        <f t="shared" si="119"/>
        <v>広島市</v>
      </c>
      <c r="N1206" s="1" t="str">
        <f t="shared" si="121"/>
        <v>低</v>
      </c>
      <c r="O1206" s="45">
        <v>44447</v>
      </c>
      <c r="P1206" s="16">
        <f t="shared" si="120"/>
        <v>1</v>
      </c>
      <c r="Q1206" s="16">
        <f t="shared" si="122"/>
        <v>1</v>
      </c>
      <c r="R1206">
        <f t="shared" si="123"/>
        <v>1</v>
      </c>
    </row>
    <row r="1207" spans="1:18" x14ac:dyDescent="0.4">
      <c r="A1207" s="44" t="str">
        <f t="shared" si="118"/>
        <v>07-0156-2561-0210-2000-0000-0019g5520p6012</v>
      </c>
      <c r="B1207" t="s">
        <v>4423</v>
      </c>
      <c r="C1207" t="s">
        <v>4424</v>
      </c>
      <c r="D1207" s="83" t="s">
        <v>4466</v>
      </c>
      <c r="E1207" t="s">
        <v>2203</v>
      </c>
      <c r="F1207" t="s">
        <v>952</v>
      </c>
      <c r="G1207" s="13">
        <v>44447</v>
      </c>
      <c r="H1207">
        <v>90.72</v>
      </c>
      <c r="I1207" t="s">
        <v>145</v>
      </c>
      <c r="J1207" t="s">
        <v>978</v>
      </c>
      <c r="K1207" t="s">
        <v>3818</v>
      </c>
      <c r="L1207" s="60" t="s">
        <v>152</v>
      </c>
      <c r="M1207" s="1" t="str">
        <f t="shared" si="119"/>
        <v>広島市</v>
      </c>
      <c r="N1207" s="1" t="str">
        <f t="shared" si="121"/>
        <v>低</v>
      </c>
      <c r="O1207" s="45">
        <v>44447</v>
      </c>
      <c r="P1207" s="16">
        <f t="shared" si="120"/>
        <v>1</v>
      </c>
      <c r="Q1207" s="16">
        <f t="shared" si="122"/>
        <v>1</v>
      </c>
      <c r="R1207">
        <f t="shared" si="123"/>
        <v>1</v>
      </c>
    </row>
    <row r="1208" spans="1:18" x14ac:dyDescent="0.4">
      <c r="A1208" s="44" t="str">
        <f t="shared" si="118"/>
        <v/>
      </c>
      <c r="B1208" s="76"/>
      <c r="C1208" s="76"/>
      <c r="E1208" t="s">
        <v>2204</v>
      </c>
      <c r="F1208" t="s">
        <v>922</v>
      </c>
      <c r="G1208" s="13" t="s">
        <v>964</v>
      </c>
      <c r="H1208">
        <v>95.22</v>
      </c>
      <c r="I1208" t="s">
        <v>145</v>
      </c>
      <c r="J1208" t="s">
        <v>995</v>
      </c>
      <c r="K1208" s="76"/>
      <c r="L1208" s="60" t="s">
        <v>152</v>
      </c>
      <c r="M1208" s="1" t="str">
        <f t="shared" si="119"/>
        <v>松江市</v>
      </c>
      <c r="N1208" s="1" t="str">
        <f t="shared" si="121"/>
        <v>低</v>
      </c>
      <c r="O1208" s="45" t="s">
        <v>964</v>
      </c>
      <c r="P1208" s="16" t="e">
        <f>DATEDIF(O1208,$B$1,"Y")</f>
        <v>#VALUE!</v>
      </c>
      <c r="Q1208" s="16">
        <f t="shared" si="122"/>
        <v>0</v>
      </c>
      <c r="R1208">
        <f t="shared" si="123"/>
        <v>0</v>
      </c>
    </row>
    <row r="1209" spans="1:18" x14ac:dyDescent="0.4">
      <c r="A1209" s="44" t="str">
        <f t="shared" si="118"/>
        <v/>
      </c>
      <c r="B1209" s="76"/>
      <c r="C1209" s="76"/>
      <c r="D1209" s="83" t="s">
        <v>4466</v>
      </c>
      <c r="E1209" t="s">
        <v>2205</v>
      </c>
      <c r="F1209" t="s">
        <v>490</v>
      </c>
      <c r="G1209" s="13">
        <v>44540</v>
      </c>
      <c r="H1209">
        <v>62.7</v>
      </c>
      <c r="I1209" t="s">
        <v>145</v>
      </c>
      <c r="J1209" t="s">
        <v>978</v>
      </c>
      <c r="K1209" s="76"/>
      <c r="L1209" s="60" t="s">
        <v>151</v>
      </c>
      <c r="M1209" s="1" t="str">
        <f t="shared" si="119"/>
        <v>広島市</v>
      </c>
      <c r="N1209" s="1" t="str">
        <f t="shared" si="121"/>
        <v>低</v>
      </c>
      <c r="O1209" s="45">
        <v>44540</v>
      </c>
      <c r="P1209" s="16">
        <f t="shared" si="120"/>
        <v>1</v>
      </c>
      <c r="Q1209" s="16">
        <f t="shared" si="122"/>
        <v>0</v>
      </c>
      <c r="R1209">
        <f t="shared" si="123"/>
        <v>0</v>
      </c>
    </row>
    <row r="1210" spans="1:18" x14ac:dyDescent="0.4">
      <c r="A1210" s="44" t="str">
        <f t="shared" si="118"/>
        <v/>
      </c>
      <c r="B1210" s="76"/>
      <c r="C1210" s="76"/>
      <c r="E1210" t="s">
        <v>2206</v>
      </c>
      <c r="F1210" t="s">
        <v>953</v>
      </c>
      <c r="G1210" s="13">
        <v>44476</v>
      </c>
      <c r="H1210">
        <v>90.72</v>
      </c>
      <c r="I1210" t="s">
        <v>145</v>
      </c>
      <c r="J1210" t="s">
        <v>978</v>
      </c>
      <c r="K1210" s="76"/>
      <c r="L1210" s="60" t="s">
        <v>152</v>
      </c>
      <c r="M1210" s="1" t="str">
        <f t="shared" si="119"/>
        <v>広島市</v>
      </c>
      <c r="N1210" s="1" t="str">
        <f t="shared" si="121"/>
        <v>低</v>
      </c>
      <c r="O1210" s="45">
        <v>44476</v>
      </c>
      <c r="P1210" s="16">
        <f t="shared" si="120"/>
        <v>1</v>
      </c>
      <c r="Q1210" s="16">
        <f t="shared" si="122"/>
        <v>0</v>
      </c>
      <c r="R1210">
        <f t="shared" si="123"/>
        <v>0</v>
      </c>
    </row>
    <row r="1211" spans="1:18" x14ac:dyDescent="0.4">
      <c r="A1211" s="44" t="str">
        <f t="shared" si="118"/>
        <v>07-0146-1172-3110-2000-0000-0013h1410q6311</v>
      </c>
      <c r="B1211" t="s">
        <v>4425</v>
      </c>
      <c r="C1211" t="s">
        <v>4426</v>
      </c>
      <c r="E1211" t="s">
        <v>2207</v>
      </c>
      <c r="F1211" t="s">
        <v>941</v>
      </c>
      <c r="G1211" s="13">
        <v>44992</v>
      </c>
      <c r="H1211">
        <v>99.9</v>
      </c>
      <c r="I1211" t="s">
        <v>145</v>
      </c>
      <c r="J1211" t="s">
        <v>980</v>
      </c>
      <c r="K1211" t="s">
        <v>3818</v>
      </c>
      <c r="L1211" s="60" t="s">
        <v>151</v>
      </c>
      <c r="M1211" s="1" t="str">
        <f t="shared" si="119"/>
        <v>岡山市</v>
      </c>
      <c r="N1211" s="1" t="str">
        <f t="shared" si="121"/>
        <v>低</v>
      </c>
      <c r="O1211" s="45">
        <v>44992</v>
      </c>
      <c r="P1211" s="16">
        <f t="shared" si="120"/>
        <v>0</v>
      </c>
      <c r="Q1211" s="16">
        <f t="shared" si="122"/>
        <v>1</v>
      </c>
      <c r="R1211">
        <f t="shared" si="123"/>
        <v>1</v>
      </c>
    </row>
    <row r="1212" spans="1:18" x14ac:dyDescent="0.4">
      <c r="A1212" s="44" t="str">
        <f t="shared" si="118"/>
        <v/>
      </c>
      <c r="B1212" s="76"/>
      <c r="C1212" s="76"/>
      <c r="E1212" t="s">
        <v>2208</v>
      </c>
      <c r="F1212" t="s">
        <v>953</v>
      </c>
      <c r="G1212" s="13">
        <v>44540</v>
      </c>
      <c r="H1212">
        <v>84.18</v>
      </c>
      <c r="I1212" t="s">
        <v>145</v>
      </c>
      <c r="J1212" t="s">
        <v>997</v>
      </c>
      <c r="K1212" s="76"/>
      <c r="L1212" s="60" t="s">
        <v>152</v>
      </c>
      <c r="M1212" s="1" t="str">
        <f t="shared" si="119"/>
        <v>山口市</v>
      </c>
      <c r="N1212" s="1" t="str">
        <f t="shared" si="121"/>
        <v>低</v>
      </c>
      <c r="O1212" s="45">
        <v>44540</v>
      </c>
      <c r="P1212" s="16">
        <f t="shared" si="120"/>
        <v>1</v>
      </c>
      <c r="Q1212" s="16">
        <f t="shared" si="122"/>
        <v>0</v>
      </c>
      <c r="R1212">
        <f t="shared" si="123"/>
        <v>0</v>
      </c>
    </row>
    <row r="1213" spans="1:18" x14ac:dyDescent="0.4">
      <c r="A1213" s="44" t="str">
        <f t="shared" si="118"/>
        <v/>
      </c>
      <c r="B1213" s="76"/>
      <c r="C1213" s="76"/>
      <c r="D1213" s="83" t="s">
        <v>4466</v>
      </c>
      <c r="E1213" t="s">
        <v>2209</v>
      </c>
      <c r="F1213" t="s">
        <v>490</v>
      </c>
      <c r="G1213" s="13">
        <v>44454</v>
      </c>
      <c r="H1213">
        <v>89.1</v>
      </c>
      <c r="I1213" t="s">
        <v>145</v>
      </c>
      <c r="J1213" t="s">
        <v>978</v>
      </c>
      <c r="K1213" s="76"/>
      <c r="L1213" s="60" t="s">
        <v>151</v>
      </c>
      <c r="M1213" s="1" t="str">
        <f t="shared" si="119"/>
        <v>広島市</v>
      </c>
      <c r="N1213" s="1" t="str">
        <f t="shared" si="121"/>
        <v>低</v>
      </c>
      <c r="O1213" s="45">
        <v>44454</v>
      </c>
      <c r="P1213" s="16">
        <f t="shared" si="120"/>
        <v>1</v>
      </c>
      <c r="Q1213" s="16">
        <f t="shared" si="122"/>
        <v>0</v>
      </c>
      <c r="R1213">
        <f t="shared" si="123"/>
        <v>0</v>
      </c>
    </row>
    <row r="1214" spans="1:18" x14ac:dyDescent="0.4">
      <c r="A1214" s="44" t="str">
        <f t="shared" si="118"/>
        <v/>
      </c>
      <c r="B1214" s="76"/>
      <c r="C1214" s="76"/>
      <c r="E1214" t="s">
        <v>2210</v>
      </c>
      <c r="F1214" t="s">
        <v>954</v>
      </c>
      <c r="G1214" s="13">
        <v>45202</v>
      </c>
      <c r="H1214">
        <v>435.12</v>
      </c>
      <c r="I1214" t="s">
        <v>113</v>
      </c>
      <c r="J1214" t="s">
        <v>995</v>
      </c>
      <c r="K1214" s="76"/>
      <c r="L1214" s="60" t="s">
        <v>975</v>
      </c>
      <c r="M1214" s="1" t="str">
        <f t="shared" si="119"/>
        <v>松江市</v>
      </c>
      <c r="N1214" s="1" t="str">
        <f t="shared" si="121"/>
        <v>高</v>
      </c>
      <c r="O1214" s="45">
        <v>45202</v>
      </c>
      <c r="P1214" s="16" t="e">
        <f>DATEDIF(O1214,$B$1,"Y")</f>
        <v>#NUM!</v>
      </c>
      <c r="Q1214" s="16">
        <f t="shared" si="122"/>
        <v>0</v>
      </c>
      <c r="R1214">
        <f t="shared" si="123"/>
        <v>0</v>
      </c>
    </row>
    <row r="1215" spans="1:18" x14ac:dyDescent="0.4">
      <c r="A1215" s="44" t="str">
        <f t="shared" si="118"/>
        <v>07-1256-2201-4820-2000-0000-0011a2521p6428</v>
      </c>
      <c r="B1215" t="s">
        <v>4427</v>
      </c>
      <c r="C1215" t="s">
        <v>4428</v>
      </c>
      <c r="E1215" t="s">
        <v>2211</v>
      </c>
      <c r="F1215" t="s">
        <v>955</v>
      </c>
      <c r="G1215" s="13">
        <v>44651</v>
      </c>
      <c r="H1215">
        <v>142.08000000000001</v>
      </c>
      <c r="I1215" t="s">
        <v>113</v>
      </c>
      <c r="J1215" t="s">
        <v>978</v>
      </c>
      <c r="K1215" t="s">
        <v>3818</v>
      </c>
      <c r="L1215" s="60" t="s">
        <v>977</v>
      </c>
      <c r="M1215" s="1" t="str">
        <f t="shared" si="119"/>
        <v>広島市</v>
      </c>
      <c r="N1215" s="1" t="str">
        <f t="shared" si="121"/>
        <v>高</v>
      </c>
      <c r="O1215" s="45">
        <v>44651</v>
      </c>
      <c r="P1215" s="16">
        <f t="shared" si="120"/>
        <v>1</v>
      </c>
      <c r="Q1215" s="16">
        <f t="shared" si="122"/>
        <v>1</v>
      </c>
      <c r="R1215">
        <f t="shared" si="123"/>
        <v>1</v>
      </c>
    </row>
    <row r="1216" spans="1:18" x14ac:dyDescent="0.4">
      <c r="A1216" s="44" t="str">
        <f t="shared" si="118"/>
        <v>07-1270-8310-5910-2000-0000-0013b3781n0529</v>
      </c>
      <c r="B1216" t="s">
        <v>4429</v>
      </c>
      <c r="C1216" t="s">
        <v>4430</v>
      </c>
      <c r="E1216" t="s">
        <v>2212</v>
      </c>
      <c r="F1216" t="s">
        <v>956</v>
      </c>
      <c r="G1216" s="13">
        <v>44679</v>
      </c>
      <c r="H1216">
        <v>122.1</v>
      </c>
      <c r="I1216" t="s">
        <v>113</v>
      </c>
      <c r="J1216" t="s">
        <v>997</v>
      </c>
      <c r="K1216" t="s">
        <v>3818</v>
      </c>
      <c r="L1216" s="60" t="s">
        <v>977</v>
      </c>
      <c r="M1216" s="1" t="str">
        <f t="shared" si="119"/>
        <v>山口市</v>
      </c>
      <c r="N1216" s="1" t="str">
        <f t="shared" si="121"/>
        <v>高</v>
      </c>
      <c r="O1216" s="45">
        <v>44679</v>
      </c>
      <c r="P1216" s="16">
        <f t="shared" si="120"/>
        <v>1</v>
      </c>
      <c r="Q1216" s="16">
        <f t="shared" si="122"/>
        <v>1</v>
      </c>
      <c r="R1216">
        <f t="shared" si="123"/>
        <v>1</v>
      </c>
    </row>
    <row r="1217" spans="1:18" x14ac:dyDescent="0.4">
      <c r="A1217" s="44" t="str">
        <f t="shared" si="118"/>
        <v>07-1256-2219-8630-2000-0000-0013b2521x6826</v>
      </c>
      <c r="B1217" t="s">
        <v>4431</v>
      </c>
      <c r="C1217" t="s">
        <v>4432</v>
      </c>
      <c r="E1217" t="s">
        <v>2213</v>
      </c>
      <c r="F1217" t="s">
        <v>957</v>
      </c>
      <c r="G1217" s="13">
        <v>44859</v>
      </c>
      <c r="H1217">
        <v>250.12</v>
      </c>
      <c r="I1217" t="s">
        <v>113</v>
      </c>
      <c r="J1217" t="s">
        <v>978</v>
      </c>
      <c r="K1217" t="s">
        <v>3818</v>
      </c>
      <c r="L1217" s="60" t="s">
        <v>977</v>
      </c>
      <c r="M1217" s="1" t="str">
        <f t="shared" si="119"/>
        <v>広島市</v>
      </c>
      <c r="N1217" s="1" t="str">
        <f t="shared" si="121"/>
        <v>高</v>
      </c>
      <c r="O1217" s="45">
        <v>44859</v>
      </c>
      <c r="P1217" s="16">
        <f t="shared" si="120"/>
        <v>0</v>
      </c>
      <c r="Q1217" s="16">
        <f t="shared" si="122"/>
        <v>1</v>
      </c>
      <c r="R1217">
        <f t="shared" si="123"/>
        <v>1</v>
      </c>
    </row>
    <row r="1218" spans="1:18" x14ac:dyDescent="0.4">
      <c r="A1218" s="44" t="str">
        <f t="shared" si="118"/>
        <v>07-1234-1580-1510-2000-0000-0013k5311n4125</v>
      </c>
      <c r="B1218" t="s">
        <v>4433</v>
      </c>
      <c r="C1218" t="s">
        <v>4434</v>
      </c>
      <c r="D1218" s="83" t="s">
        <v>4466</v>
      </c>
      <c r="E1218" t="s">
        <v>2214</v>
      </c>
      <c r="F1218" t="s">
        <v>958</v>
      </c>
      <c r="G1218" s="13">
        <v>44651</v>
      </c>
      <c r="H1218">
        <v>236.8</v>
      </c>
      <c r="I1218" t="s">
        <v>113</v>
      </c>
      <c r="J1218" t="s">
        <v>993</v>
      </c>
      <c r="K1218" t="s">
        <v>3818</v>
      </c>
      <c r="L1218" s="60" t="s">
        <v>977</v>
      </c>
      <c r="M1218" s="1" t="str">
        <f t="shared" si="119"/>
        <v>岡山市</v>
      </c>
      <c r="N1218" s="1" t="str">
        <f t="shared" si="121"/>
        <v>高</v>
      </c>
      <c r="O1218" s="45">
        <v>44651</v>
      </c>
      <c r="P1218" s="16">
        <f t="shared" si="120"/>
        <v>1</v>
      </c>
      <c r="Q1218" s="16">
        <f t="shared" si="122"/>
        <v>1</v>
      </c>
      <c r="R1218">
        <f t="shared" si="123"/>
        <v>1</v>
      </c>
    </row>
    <row r="1219" spans="1:18" x14ac:dyDescent="0.4">
      <c r="A1219" s="44" t="str">
        <f t="shared" si="118"/>
        <v>07-1278-8743-9810-2000-0000-0010e7781r8928</v>
      </c>
      <c r="B1219" t="s">
        <v>4435</v>
      </c>
      <c r="C1219" t="s">
        <v>4436</v>
      </c>
      <c r="E1219" t="s">
        <v>2215</v>
      </c>
      <c r="F1219" t="s">
        <v>959</v>
      </c>
      <c r="G1219" s="13">
        <v>44803</v>
      </c>
      <c r="H1219">
        <v>142.08000000000001</v>
      </c>
      <c r="I1219" t="s">
        <v>113</v>
      </c>
      <c r="J1219" t="s">
        <v>997</v>
      </c>
      <c r="K1219" t="s">
        <v>3818</v>
      </c>
      <c r="L1219" s="60" t="s">
        <v>977</v>
      </c>
      <c r="M1219" s="1" t="str">
        <f t="shared" si="119"/>
        <v>山口市</v>
      </c>
      <c r="N1219" s="1" t="str">
        <f t="shared" si="121"/>
        <v>高</v>
      </c>
      <c r="O1219" s="45">
        <v>44803</v>
      </c>
      <c r="P1219" s="16">
        <f t="shared" si="120"/>
        <v>1</v>
      </c>
      <c r="Q1219" s="16">
        <f t="shared" si="122"/>
        <v>1</v>
      </c>
      <c r="R1219">
        <f t="shared" si="123"/>
        <v>1</v>
      </c>
    </row>
    <row r="1220" spans="1:18" x14ac:dyDescent="0.4">
      <c r="A1220" s="44" t="str">
        <f t="shared" ref="A1220:A1232" si="124">+B1220&amp;C1220</f>
        <v>07-1256-2187-2810-2000-0000-0019k1521v6228</v>
      </c>
      <c r="B1220" t="s">
        <v>4437</v>
      </c>
      <c r="C1220" t="s">
        <v>4438</v>
      </c>
      <c r="E1220" t="s">
        <v>2216</v>
      </c>
      <c r="F1220" t="s">
        <v>960</v>
      </c>
      <c r="G1220" s="13">
        <v>44671</v>
      </c>
      <c r="H1220">
        <v>189.44</v>
      </c>
      <c r="I1220" t="s">
        <v>113</v>
      </c>
      <c r="J1220" t="s">
        <v>978</v>
      </c>
      <c r="K1220" t="s">
        <v>3818</v>
      </c>
      <c r="L1220" s="60" t="s">
        <v>977</v>
      </c>
      <c r="M1220" s="1" t="str">
        <f t="shared" ref="M1220:M1232" si="125">+VLOOKUP(J1220,$T$2:$U$11,2,0)</f>
        <v>広島市</v>
      </c>
      <c r="N1220" s="1" t="str">
        <f t="shared" si="121"/>
        <v>高</v>
      </c>
      <c r="O1220" s="45">
        <v>44671</v>
      </c>
      <c r="P1220" s="16">
        <f t="shared" ref="P1220:P1236" si="126">DATEDIF(O1220,$B$1,"Y")</f>
        <v>1</v>
      </c>
      <c r="Q1220" s="16">
        <f t="shared" si="122"/>
        <v>1</v>
      </c>
      <c r="R1220">
        <f t="shared" si="123"/>
        <v>1</v>
      </c>
    </row>
    <row r="1221" spans="1:18" x14ac:dyDescent="0.4">
      <c r="A1221" s="44" t="str">
        <f t="shared" si="124"/>
        <v>07-1250-6812-5410-2000-0000-0017b8561q0524</v>
      </c>
      <c r="B1221" t="s">
        <v>4439</v>
      </c>
      <c r="C1221" t="s">
        <v>4440</v>
      </c>
      <c r="E1221" t="s">
        <v>2217</v>
      </c>
      <c r="F1221" t="s">
        <v>961</v>
      </c>
      <c r="G1221" s="13">
        <v>44677</v>
      </c>
      <c r="H1221">
        <v>57.72</v>
      </c>
      <c r="I1221" t="s">
        <v>145</v>
      </c>
      <c r="J1221" t="s">
        <v>978</v>
      </c>
      <c r="K1221" t="s">
        <v>3818</v>
      </c>
      <c r="L1221" s="60" t="s">
        <v>975</v>
      </c>
      <c r="M1221" s="1" t="str">
        <f t="shared" si="125"/>
        <v>広島市</v>
      </c>
      <c r="N1221" s="1" t="str">
        <f t="shared" si="121"/>
        <v>低</v>
      </c>
      <c r="O1221" s="45">
        <v>44677</v>
      </c>
      <c r="P1221" s="16">
        <f t="shared" si="126"/>
        <v>1</v>
      </c>
      <c r="Q1221" s="16">
        <f t="shared" si="122"/>
        <v>1</v>
      </c>
      <c r="R1221">
        <f t="shared" si="123"/>
        <v>1</v>
      </c>
    </row>
    <row r="1222" spans="1:18" x14ac:dyDescent="0.4">
      <c r="A1222" s="44" t="str">
        <f t="shared" si="124"/>
        <v/>
      </c>
      <c r="B1222" s="76"/>
      <c r="C1222" s="76"/>
      <c r="E1222" t="s">
        <v>2218</v>
      </c>
      <c r="F1222" t="s">
        <v>922</v>
      </c>
      <c r="G1222" s="13" t="s">
        <v>964</v>
      </c>
      <c r="H1222">
        <v>95.22</v>
      </c>
      <c r="I1222" t="s">
        <v>145</v>
      </c>
      <c r="J1222" t="s">
        <v>995</v>
      </c>
      <c r="K1222" s="76"/>
      <c r="L1222" s="60" t="s">
        <v>152</v>
      </c>
      <c r="M1222" s="1" t="str">
        <f t="shared" si="125"/>
        <v>松江市</v>
      </c>
      <c r="N1222" s="1" t="str">
        <f t="shared" si="121"/>
        <v>低</v>
      </c>
      <c r="O1222" s="45" t="s">
        <v>964</v>
      </c>
      <c r="P1222" s="16" t="e">
        <f t="shared" si="126"/>
        <v>#VALUE!</v>
      </c>
      <c r="Q1222" s="16">
        <f t="shared" si="122"/>
        <v>0</v>
      </c>
      <c r="R1222">
        <f t="shared" si="123"/>
        <v>0</v>
      </c>
    </row>
    <row r="1223" spans="1:18" x14ac:dyDescent="0.4">
      <c r="A1223" s="44" t="str">
        <f t="shared" si="124"/>
        <v/>
      </c>
      <c r="B1223" s="76"/>
      <c r="C1223" s="76"/>
      <c r="E1223" t="s">
        <v>2219</v>
      </c>
      <c r="F1223" t="s">
        <v>922</v>
      </c>
      <c r="G1223" s="13" t="s">
        <v>964</v>
      </c>
      <c r="H1223">
        <v>95.22</v>
      </c>
      <c r="I1223" t="s">
        <v>145</v>
      </c>
      <c r="J1223" t="s">
        <v>985</v>
      </c>
      <c r="K1223" s="76"/>
      <c r="L1223" s="60" t="s">
        <v>152</v>
      </c>
      <c r="M1223" s="1" t="str">
        <f t="shared" si="125"/>
        <v>松江市</v>
      </c>
      <c r="N1223" s="1" t="str">
        <f t="shared" si="121"/>
        <v>低</v>
      </c>
      <c r="O1223" s="45" t="s">
        <v>964</v>
      </c>
      <c r="P1223" s="16" t="e">
        <f t="shared" si="126"/>
        <v>#VALUE!</v>
      </c>
      <c r="Q1223" s="16">
        <f t="shared" si="122"/>
        <v>0</v>
      </c>
      <c r="R1223">
        <f t="shared" si="123"/>
        <v>0</v>
      </c>
    </row>
    <row r="1224" spans="1:18" x14ac:dyDescent="0.4">
      <c r="A1224" s="44" t="str">
        <f t="shared" si="124"/>
        <v/>
      </c>
      <c r="B1224" s="76"/>
      <c r="C1224" s="76"/>
      <c r="E1224" t="s">
        <v>2220</v>
      </c>
      <c r="F1224" t="s">
        <v>922</v>
      </c>
      <c r="G1224" s="13" t="s">
        <v>964</v>
      </c>
      <c r="H1224">
        <v>95.22</v>
      </c>
      <c r="I1224" t="s">
        <v>145</v>
      </c>
      <c r="J1224" t="s">
        <v>985</v>
      </c>
      <c r="K1224" s="76"/>
      <c r="L1224" s="60" t="s">
        <v>973</v>
      </c>
      <c r="M1224" s="1" t="str">
        <f t="shared" si="125"/>
        <v>松江市</v>
      </c>
      <c r="N1224" s="1" t="str">
        <f t="shared" si="121"/>
        <v>低</v>
      </c>
      <c r="O1224" s="45" t="s">
        <v>964</v>
      </c>
      <c r="P1224" s="16" t="e">
        <f t="shared" si="126"/>
        <v>#VALUE!</v>
      </c>
      <c r="Q1224" s="16">
        <f t="shared" si="122"/>
        <v>0</v>
      </c>
      <c r="R1224">
        <f t="shared" si="123"/>
        <v>0</v>
      </c>
    </row>
    <row r="1225" spans="1:18" x14ac:dyDescent="0.4">
      <c r="A1225" s="44" t="str">
        <f t="shared" si="124"/>
        <v/>
      </c>
      <c r="B1225" s="76"/>
      <c r="C1225" s="76"/>
      <c r="E1225" t="s">
        <v>2221</v>
      </c>
      <c r="F1225" t="s">
        <v>922</v>
      </c>
      <c r="G1225" s="13" t="s">
        <v>964</v>
      </c>
      <c r="H1225">
        <v>63.48</v>
      </c>
      <c r="I1225" t="s">
        <v>145</v>
      </c>
      <c r="J1225" t="s">
        <v>985</v>
      </c>
      <c r="K1225" s="76"/>
      <c r="L1225" s="60" t="s">
        <v>973</v>
      </c>
      <c r="M1225" s="1" t="str">
        <f t="shared" si="125"/>
        <v>松江市</v>
      </c>
      <c r="N1225" s="1" t="str">
        <f t="shared" si="121"/>
        <v>低</v>
      </c>
      <c r="O1225" s="45" t="s">
        <v>964</v>
      </c>
      <c r="P1225" s="16" t="e">
        <f t="shared" si="126"/>
        <v>#VALUE!</v>
      </c>
      <c r="Q1225" s="16">
        <f t="shared" si="122"/>
        <v>0</v>
      </c>
      <c r="R1225">
        <f t="shared" si="123"/>
        <v>0</v>
      </c>
    </row>
    <row r="1226" spans="1:18" x14ac:dyDescent="0.4">
      <c r="A1226" s="44" t="str">
        <f t="shared" si="124"/>
        <v>07-1262-2612-8210-2000-0000-0013b6621q2822</v>
      </c>
      <c r="B1226" t="s">
        <v>4441</v>
      </c>
      <c r="C1226" t="s">
        <v>4442</v>
      </c>
      <c r="E1226" t="s">
        <v>2222</v>
      </c>
      <c r="F1226" t="s">
        <v>962</v>
      </c>
      <c r="G1226" s="13">
        <v>44676</v>
      </c>
      <c r="H1226">
        <v>353.72</v>
      </c>
      <c r="I1226" t="s">
        <v>113</v>
      </c>
      <c r="J1226" t="s">
        <v>978</v>
      </c>
      <c r="K1226" t="s">
        <v>3818</v>
      </c>
      <c r="L1226" s="60" t="s">
        <v>977</v>
      </c>
      <c r="M1226" s="1" t="str">
        <f t="shared" si="125"/>
        <v>広島市</v>
      </c>
      <c r="N1226" s="1" t="str">
        <f t="shared" si="121"/>
        <v>高</v>
      </c>
      <c r="O1226" s="45">
        <v>44676</v>
      </c>
      <c r="P1226" s="16">
        <f t="shared" si="126"/>
        <v>1</v>
      </c>
      <c r="Q1226" s="16">
        <f t="shared" si="122"/>
        <v>1</v>
      </c>
      <c r="R1226">
        <f t="shared" si="123"/>
        <v>1</v>
      </c>
    </row>
    <row r="1227" spans="1:18" x14ac:dyDescent="0.4">
      <c r="A1227" s="44" t="str">
        <f t="shared" si="124"/>
        <v/>
      </c>
      <c r="B1227" s="76"/>
      <c r="C1227" s="76"/>
      <c r="E1227" t="s">
        <v>2223</v>
      </c>
      <c r="F1227" t="s">
        <v>922</v>
      </c>
      <c r="G1227" s="13" t="s">
        <v>964</v>
      </c>
      <c r="H1227">
        <v>794.88</v>
      </c>
      <c r="I1227" t="s">
        <v>113</v>
      </c>
      <c r="J1227" t="s">
        <v>985</v>
      </c>
      <c r="K1227" s="76"/>
      <c r="L1227" s="60" t="s">
        <v>973</v>
      </c>
      <c r="M1227" s="1" t="str">
        <f t="shared" si="125"/>
        <v>松江市</v>
      </c>
      <c r="N1227" s="1" t="str">
        <f t="shared" si="121"/>
        <v>高</v>
      </c>
      <c r="O1227" s="45" t="s">
        <v>964</v>
      </c>
      <c r="P1227" s="16" t="e">
        <f t="shared" si="126"/>
        <v>#VALUE!</v>
      </c>
      <c r="Q1227" s="16">
        <f t="shared" si="122"/>
        <v>0</v>
      </c>
      <c r="R1227">
        <f t="shared" si="123"/>
        <v>0</v>
      </c>
    </row>
    <row r="1228" spans="1:18" x14ac:dyDescent="0.4">
      <c r="A1228" s="44" t="str">
        <f t="shared" si="124"/>
        <v/>
      </c>
      <c r="B1228" s="76"/>
      <c r="C1228" s="76"/>
      <c r="E1228" t="s">
        <v>2224</v>
      </c>
      <c r="F1228" t="s">
        <v>922</v>
      </c>
      <c r="G1228" s="13" t="s">
        <v>964</v>
      </c>
      <c r="H1228">
        <v>95.22</v>
      </c>
      <c r="I1228" t="s">
        <v>145</v>
      </c>
      <c r="J1228" t="s">
        <v>985</v>
      </c>
      <c r="K1228" s="76"/>
      <c r="L1228" s="60" t="s">
        <v>973</v>
      </c>
      <c r="M1228" s="1" t="str">
        <f t="shared" si="125"/>
        <v>松江市</v>
      </c>
      <c r="N1228" s="1" t="str">
        <f t="shared" si="121"/>
        <v>低</v>
      </c>
      <c r="O1228" s="45" t="s">
        <v>964</v>
      </c>
      <c r="P1228" s="16" t="e">
        <f t="shared" si="126"/>
        <v>#VALUE!</v>
      </c>
      <c r="Q1228" s="16">
        <f t="shared" si="122"/>
        <v>0</v>
      </c>
      <c r="R1228">
        <f t="shared" si="123"/>
        <v>0</v>
      </c>
    </row>
    <row r="1229" spans="1:18" x14ac:dyDescent="0.4">
      <c r="A1229" s="44" t="str">
        <f t="shared" si="124"/>
        <v/>
      </c>
      <c r="B1229" s="76"/>
      <c r="C1229" s="76"/>
      <c r="E1229" t="s">
        <v>2225</v>
      </c>
      <c r="F1229" t="s">
        <v>922</v>
      </c>
      <c r="G1229" s="13" t="s">
        <v>964</v>
      </c>
      <c r="H1229">
        <v>95.22</v>
      </c>
      <c r="I1229" t="s">
        <v>145</v>
      </c>
      <c r="J1229" t="s">
        <v>985</v>
      </c>
      <c r="K1229" s="76"/>
      <c r="L1229" s="60" t="s">
        <v>973</v>
      </c>
      <c r="M1229" s="1" t="str">
        <f t="shared" si="125"/>
        <v>松江市</v>
      </c>
      <c r="N1229" s="1" t="str">
        <f t="shared" si="121"/>
        <v>低</v>
      </c>
      <c r="O1229" s="45" t="s">
        <v>964</v>
      </c>
      <c r="P1229" s="16" t="e">
        <f t="shared" si="126"/>
        <v>#VALUE!</v>
      </c>
      <c r="Q1229" s="16">
        <f t="shared" si="122"/>
        <v>0</v>
      </c>
      <c r="R1229">
        <f t="shared" si="123"/>
        <v>0</v>
      </c>
    </row>
    <row r="1230" spans="1:18" x14ac:dyDescent="0.4">
      <c r="A1230" s="44" t="str">
        <f t="shared" si="124"/>
        <v/>
      </c>
      <c r="B1230" s="76"/>
      <c r="C1230" s="76"/>
      <c r="E1230" t="s">
        <v>2226</v>
      </c>
      <c r="F1230" t="s">
        <v>922</v>
      </c>
      <c r="G1230" s="13" t="s">
        <v>964</v>
      </c>
      <c r="H1230">
        <v>95.22</v>
      </c>
      <c r="I1230" t="s">
        <v>145</v>
      </c>
      <c r="J1230" t="s">
        <v>985</v>
      </c>
      <c r="K1230" s="76"/>
      <c r="L1230" s="60" t="s">
        <v>973</v>
      </c>
      <c r="M1230" s="1" t="str">
        <f t="shared" si="125"/>
        <v>松江市</v>
      </c>
      <c r="N1230" s="1" t="str">
        <f t="shared" si="121"/>
        <v>低</v>
      </c>
      <c r="O1230" s="45" t="s">
        <v>964</v>
      </c>
      <c r="P1230" s="16" t="e">
        <f t="shared" si="126"/>
        <v>#VALUE!</v>
      </c>
      <c r="Q1230" s="16">
        <f t="shared" si="122"/>
        <v>0</v>
      </c>
      <c r="R1230">
        <f t="shared" si="123"/>
        <v>0</v>
      </c>
    </row>
    <row r="1231" spans="1:18" x14ac:dyDescent="0.4">
      <c r="A1231" s="44" t="str">
        <f t="shared" si="124"/>
        <v/>
      </c>
      <c r="B1231" s="76"/>
      <c r="C1231" s="76"/>
      <c r="E1231" t="s">
        <v>2227</v>
      </c>
      <c r="F1231" t="s">
        <v>922</v>
      </c>
      <c r="G1231" s="13" t="s">
        <v>964</v>
      </c>
      <c r="H1231">
        <v>104.88</v>
      </c>
      <c r="I1231" t="s">
        <v>145</v>
      </c>
      <c r="J1231" t="s">
        <v>985</v>
      </c>
      <c r="K1231" s="76"/>
      <c r="L1231" s="60" t="s">
        <v>973</v>
      </c>
      <c r="M1231" s="1" t="str">
        <f t="shared" si="125"/>
        <v>松江市</v>
      </c>
      <c r="N1231" s="1" t="str">
        <f t="shared" si="121"/>
        <v>低</v>
      </c>
      <c r="O1231" s="45" t="s">
        <v>964</v>
      </c>
      <c r="P1231" s="16" t="e">
        <f t="shared" si="126"/>
        <v>#VALUE!</v>
      </c>
      <c r="Q1231" s="16">
        <f t="shared" si="122"/>
        <v>0</v>
      </c>
      <c r="R1231">
        <f t="shared" si="123"/>
        <v>0</v>
      </c>
    </row>
    <row r="1232" spans="1:18" x14ac:dyDescent="0.4">
      <c r="A1232" s="44" t="str">
        <f t="shared" si="124"/>
        <v/>
      </c>
      <c r="B1232" s="76"/>
      <c r="C1232" s="76"/>
      <c r="E1232" t="s">
        <v>2228</v>
      </c>
      <c r="F1232" t="s">
        <v>963</v>
      </c>
      <c r="G1232" s="13" t="s">
        <v>965</v>
      </c>
      <c r="H1232">
        <v>93.24</v>
      </c>
      <c r="I1232" t="s">
        <v>145</v>
      </c>
      <c r="J1232" t="s">
        <v>993</v>
      </c>
      <c r="K1232" s="76"/>
      <c r="L1232" s="60" t="s">
        <v>152</v>
      </c>
      <c r="M1232" s="1" t="str">
        <f t="shared" si="125"/>
        <v>岡山市</v>
      </c>
      <c r="N1232" s="1" t="str">
        <f t="shared" si="121"/>
        <v>低</v>
      </c>
      <c r="O1232" s="45" t="s">
        <v>965</v>
      </c>
      <c r="P1232" s="16" t="e">
        <f t="shared" si="126"/>
        <v>#VALUE!</v>
      </c>
      <c r="Q1232" s="16">
        <f t="shared" si="122"/>
        <v>0</v>
      </c>
      <c r="R1232">
        <f t="shared" si="123"/>
        <v>0</v>
      </c>
    </row>
    <row r="1233" spans="2:18" x14ac:dyDescent="0.4">
      <c r="B1233" t="s">
        <v>4447</v>
      </c>
      <c r="C1233" s="76"/>
      <c r="D1233" s="83" t="s">
        <v>4466</v>
      </c>
      <c r="E1233" t="s">
        <v>4443</v>
      </c>
      <c r="F1233" t="s">
        <v>4444</v>
      </c>
      <c r="G1233" s="13">
        <v>42833</v>
      </c>
      <c r="H1233">
        <v>59.36</v>
      </c>
      <c r="I1233" t="s">
        <v>145</v>
      </c>
      <c r="J1233" t="s">
        <v>992</v>
      </c>
      <c r="K1233" t="s">
        <v>2285</v>
      </c>
      <c r="L1233" s="60">
        <v>24</v>
      </c>
      <c r="M1233" s="1" t="str">
        <f t="shared" ref="M1233:M1236" si="127">+VLOOKUP(J1233,$T$2:$U$11,2,0)</f>
        <v>広島市</v>
      </c>
      <c r="N1233" s="1" t="str">
        <f t="shared" ref="N1233:N1236" si="128">VLOOKUP(I1233,$W$2:$X$6,2,0)</f>
        <v>低</v>
      </c>
      <c r="O1233" s="45">
        <v>42833</v>
      </c>
      <c r="P1233" s="16">
        <f t="shared" si="126"/>
        <v>6</v>
      </c>
      <c r="Q1233" s="16">
        <f t="shared" ref="Q1233:Q1236" si="129">COUNTIF(C:C,C1233)</f>
        <v>0</v>
      </c>
      <c r="R1233">
        <f t="shared" ref="R1233:R1236" si="130">COUNTIF(B:B,B1233)</f>
        <v>1</v>
      </c>
    </row>
    <row r="1234" spans="2:18" x14ac:dyDescent="0.4">
      <c r="B1234" t="s">
        <v>4448</v>
      </c>
      <c r="C1234" t="s">
        <v>4449</v>
      </c>
      <c r="D1234" s="83" t="s">
        <v>4466</v>
      </c>
      <c r="E1234" t="s">
        <v>4445</v>
      </c>
      <c r="F1234" t="s">
        <v>531</v>
      </c>
      <c r="G1234" s="13">
        <v>43474</v>
      </c>
      <c r="H1234">
        <v>54</v>
      </c>
      <c r="I1234" t="s">
        <v>145</v>
      </c>
      <c r="J1234" t="s">
        <v>992</v>
      </c>
      <c r="K1234" t="s">
        <v>2285</v>
      </c>
      <c r="L1234" s="60" t="s">
        <v>149</v>
      </c>
      <c r="M1234" s="1" t="str">
        <f t="shared" si="127"/>
        <v>広島市</v>
      </c>
      <c r="N1234" s="1" t="str">
        <f t="shared" si="128"/>
        <v>低</v>
      </c>
      <c r="O1234" s="45">
        <v>43474</v>
      </c>
      <c r="P1234" s="16">
        <f t="shared" si="126"/>
        <v>4</v>
      </c>
      <c r="Q1234" s="16">
        <f t="shared" si="129"/>
        <v>1</v>
      </c>
      <c r="R1234">
        <f t="shared" si="130"/>
        <v>1</v>
      </c>
    </row>
    <row r="1235" spans="2:18" x14ac:dyDescent="0.4">
      <c r="B1235" t="s">
        <v>4450</v>
      </c>
      <c r="C1235" t="s">
        <v>4451</v>
      </c>
      <c r="D1235" s="83" t="s">
        <v>4466</v>
      </c>
      <c r="E1235" t="s">
        <v>4446</v>
      </c>
      <c r="F1235" t="s">
        <v>757</v>
      </c>
      <c r="G1235" s="13">
        <v>43549</v>
      </c>
      <c r="H1235">
        <v>55</v>
      </c>
      <c r="I1235" t="s">
        <v>145</v>
      </c>
      <c r="J1235" t="s">
        <v>993</v>
      </c>
      <c r="K1235" t="s">
        <v>2285</v>
      </c>
      <c r="L1235" s="60" t="s">
        <v>151</v>
      </c>
      <c r="M1235" s="1" t="str">
        <f t="shared" si="127"/>
        <v>岡山市</v>
      </c>
      <c r="N1235" s="1" t="str">
        <f t="shared" si="128"/>
        <v>低</v>
      </c>
      <c r="O1235" s="45">
        <v>43549</v>
      </c>
      <c r="P1235" s="16">
        <f t="shared" si="126"/>
        <v>4</v>
      </c>
      <c r="Q1235" s="16">
        <f t="shared" si="129"/>
        <v>1</v>
      </c>
      <c r="R1235">
        <f t="shared" si="130"/>
        <v>1</v>
      </c>
    </row>
    <row r="1236" spans="2:18" x14ac:dyDescent="0.4">
      <c r="M1236" s="1" t="e">
        <f t="shared" si="127"/>
        <v>#N/A</v>
      </c>
      <c r="N1236" s="1" t="e">
        <f t="shared" si="128"/>
        <v>#N/A</v>
      </c>
      <c r="O1236" s="45" t="s">
        <v>965</v>
      </c>
      <c r="P1236" s="16" t="e">
        <f t="shared" si="126"/>
        <v>#VALUE!</v>
      </c>
      <c r="Q1236" s="16">
        <f t="shared" si="129"/>
        <v>0</v>
      </c>
      <c r="R1236">
        <f t="shared" si="130"/>
        <v>0</v>
      </c>
    </row>
  </sheetData>
  <autoFilter ref="A2:AA1236" xr:uid="{00000000-0001-0000-0100-000000000000}"/>
  <phoneticPr fontId="3"/>
  <conditionalFormatting sqref="B3:B296 B330:B345">
    <cfRule type="duplicateValues" dxfId="17" priority="20"/>
  </conditionalFormatting>
  <conditionalFormatting sqref="B296:B300">
    <cfRule type="duplicateValues" dxfId="16" priority="19"/>
  </conditionalFormatting>
  <conditionalFormatting sqref="B300">
    <cfRule type="duplicateValues" dxfId="15" priority="10"/>
  </conditionalFormatting>
  <conditionalFormatting sqref="B301">
    <cfRule type="duplicateValues" dxfId="14" priority="9"/>
    <cfRule type="duplicateValues" dxfId="13" priority="18"/>
  </conditionalFormatting>
  <conditionalFormatting sqref="B302">
    <cfRule type="duplicateValues" dxfId="12" priority="8"/>
    <cfRule type="duplicateValues" dxfId="11" priority="17"/>
  </conditionalFormatting>
  <conditionalFormatting sqref="B303">
    <cfRule type="duplicateValues" dxfId="10" priority="7"/>
    <cfRule type="duplicateValues" dxfId="9" priority="16"/>
  </conditionalFormatting>
  <conditionalFormatting sqref="B304">
    <cfRule type="duplicateValues" dxfId="8" priority="15"/>
  </conditionalFormatting>
  <conditionalFormatting sqref="B304:B306">
    <cfRule type="duplicateValues" dxfId="7" priority="14"/>
  </conditionalFormatting>
  <conditionalFormatting sqref="B306">
    <cfRule type="duplicateValues" dxfId="6" priority="6"/>
  </conditionalFormatting>
  <conditionalFormatting sqref="B307">
    <cfRule type="duplicateValues" dxfId="5" priority="5"/>
    <cfRule type="duplicateValues" dxfId="4" priority="13"/>
  </conditionalFormatting>
  <conditionalFormatting sqref="B308">
    <cfRule type="duplicateValues" dxfId="3" priority="12"/>
  </conditionalFormatting>
  <conditionalFormatting sqref="B308:B317">
    <cfRule type="duplicateValues" dxfId="2" priority="11"/>
  </conditionalFormatting>
  <conditionalFormatting sqref="C1:C1110 C1112:C1185 C1207:C1233 C1235:C1048576 C1187:C1205">
    <cfRule type="duplicateValues" dxfId="1" priority="3"/>
  </conditionalFormatting>
  <conditionalFormatting sqref="D1:D1110 D1112:D1185 D1187:D1048576">
    <cfRule type="duplicateValues" dxfId="0" priority="1"/>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17"/>
  <sheetViews>
    <sheetView topLeftCell="A71" workbookViewId="0">
      <selection activeCell="J15" sqref="J15:L15"/>
    </sheetView>
  </sheetViews>
  <sheetFormatPr defaultRowHeight="18.75" x14ac:dyDescent="0.4"/>
  <sheetData>
    <row r="1" spans="1:11" x14ac:dyDescent="0.4">
      <c r="A1" t="s">
        <v>48</v>
      </c>
      <c r="B1">
        <f t="shared" ref="B1:B11" si="0">+CODE(A1)</f>
        <v>97</v>
      </c>
      <c r="C1" t="s">
        <v>74</v>
      </c>
      <c r="D1">
        <f t="shared" ref="D1:D8" si="1">+CODE(C1)</f>
        <v>65</v>
      </c>
      <c r="E1">
        <v>0</v>
      </c>
      <c r="F1" t="s">
        <v>100</v>
      </c>
      <c r="H1">
        <v>1</v>
      </c>
      <c r="I1" t="str">
        <f ca="1">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EQTV6N</v>
      </c>
      <c r="J1">
        <f ca="1">COUNTIF(I:I,I1)</f>
        <v>1</v>
      </c>
      <c r="K1" t="str">
        <f ca="1">+IF(J1=1,"OK","ダブり")</f>
        <v>OK</v>
      </c>
    </row>
    <row r="2" spans="1:11" x14ac:dyDescent="0.4">
      <c r="A2" t="s">
        <v>49</v>
      </c>
      <c r="B2">
        <f t="shared" si="0"/>
        <v>98</v>
      </c>
      <c r="C2" t="s">
        <v>75</v>
      </c>
      <c r="D2">
        <f t="shared" si="1"/>
        <v>66</v>
      </c>
      <c r="E2">
        <v>1</v>
      </c>
      <c r="F2">
        <f t="shared" ref="F2:F10" si="2">+CODE(E2)</f>
        <v>49</v>
      </c>
      <c r="H2">
        <v>2</v>
      </c>
      <c r="I2" t="str">
        <f t="shared" ref="I2:I65" ca="1" si="3">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b3fHTC</v>
      </c>
      <c r="J2">
        <f t="shared" ref="J2:J26" ca="1" si="4">COUNTIF(I:I,I2)</f>
        <v>1</v>
      </c>
      <c r="K2" t="str">
        <f t="shared" ref="K2:K26" ca="1" si="5">+IF(J2=1,"OK","ダブり")</f>
        <v>OK</v>
      </c>
    </row>
    <row r="3" spans="1:11" x14ac:dyDescent="0.4">
      <c r="A3" t="s">
        <v>50</v>
      </c>
      <c r="B3">
        <f t="shared" si="0"/>
        <v>99</v>
      </c>
      <c r="C3" t="s">
        <v>76</v>
      </c>
      <c r="D3">
        <f t="shared" si="1"/>
        <v>67</v>
      </c>
      <c r="E3">
        <v>2</v>
      </c>
      <c r="F3">
        <f t="shared" si="2"/>
        <v>50</v>
      </c>
      <c r="H3">
        <v>3</v>
      </c>
      <c r="I3" t="str">
        <f t="shared" ca="1" si="3"/>
        <v>z7PYQW</v>
      </c>
      <c r="J3">
        <f t="shared" ca="1" si="4"/>
        <v>1</v>
      </c>
      <c r="K3" t="str">
        <f t="shared" ca="1" si="5"/>
        <v>OK</v>
      </c>
    </row>
    <row r="4" spans="1:11" x14ac:dyDescent="0.4">
      <c r="A4" t="s">
        <v>51</v>
      </c>
      <c r="B4">
        <f t="shared" si="0"/>
        <v>100</v>
      </c>
      <c r="C4" t="s">
        <v>77</v>
      </c>
      <c r="D4">
        <f t="shared" si="1"/>
        <v>68</v>
      </c>
      <c r="E4">
        <v>3</v>
      </c>
      <c r="F4">
        <f t="shared" si="2"/>
        <v>51</v>
      </c>
      <c r="H4">
        <v>4</v>
      </c>
      <c r="I4" t="str">
        <f t="shared" ca="1" si="3"/>
        <v>v2c3ta</v>
      </c>
      <c r="J4">
        <f t="shared" ca="1" si="4"/>
        <v>1</v>
      </c>
      <c r="K4" t="str">
        <f t="shared" ca="1" si="5"/>
        <v>OK</v>
      </c>
    </row>
    <row r="5" spans="1:11" x14ac:dyDescent="0.4">
      <c r="A5" t="s">
        <v>52</v>
      </c>
      <c r="B5">
        <f t="shared" si="0"/>
        <v>101</v>
      </c>
      <c r="C5" t="s">
        <v>78</v>
      </c>
      <c r="D5">
        <f t="shared" si="1"/>
        <v>69</v>
      </c>
      <c r="E5">
        <v>4</v>
      </c>
      <c r="F5">
        <f t="shared" si="2"/>
        <v>52</v>
      </c>
      <c r="H5">
        <v>5</v>
      </c>
      <c r="I5" t="str">
        <f t="shared" ca="1" si="3"/>
        <v>58hAFF</v>
      </c>
      <c r="J5">
        <f t="shared" ca="1" si="4"/>
        <v>1</v>
      </c>
      <c r="K5" t="str">
        <f t="shared" ca="1" si="5"/>
        <v>OK</v>
      </c>
    </row>
    <row r="6" spans="1:11" x14ac:dyDescent="0.4">
      <c r="A6" t="s">
        <v>53</v>
      </c>
      <c r="B6">
        <f t="shared" si="0"/>
        <v>102</v>
      </c>
      <c r="C6" t="s">
        <v>79</v>
      </c>
      <c r="D6">
        <f t="shared" si="1"/>
        <v>70</v>
      </c>
      <c r="E6">
        <v>5</v>
      </c>
      <c r="F6">
        <f t="shared" si="2"/>
        <v>53</v>
      </c>
      <c r="H6">
        <v>6</v>
      </c>
      <c r="I6" t="str">
        <f t="shared" ca="1" si="3"/>
        <v>ni4xaD</v>
      </c>
      <c r="J6">
        <f t="shared" ca="1" si="4"/>
        <v>1</v>
      </c>
      <c r="K6" t="str">
        <f t="shared" ca="1" si="5"/>
        <v>OK</v>
      </c>
    </row>
    <row r="7" spans="1:11" x14ac:dyDescent="0.4">
      <c r="A7" t="s">
        <v>54</v>
      </c>
      <c r="B7">
        <f t="shared" si="0"/>
        <v>103</v>
      </c>
      <c r="C7" t="s">
        <v>80</v>
      </c>
      <c r="D7">
        <f t="shared" si="1"/>
        <v>71</v>
      </c>
      <c r="E7">
        <v>6</v>
      </c>
      <c r="F7">
        <f t="shared" si="2"/>
        <v>54</v>
      </c>
      <c r="H7">
        <v>7</v>
      </c>
      <c r="I7" t="str">
        <f t="shared" ca="1" si="3"/>
        <v>98Rbxy</v>
      </c>
      <c r="J7">
        <f t="shared" ca="1" si="4"/>
        <v>1</v>
      </c>
      <c r="K7" t="str">
        <f t="shared" ca="1" si="5"/>
        <v>OK</v>
      </c>
    </row>
    <row r="8" spans="1:11" x14ac:dyDescent="0.4">
      <c r="A8" t="s">
        <v>55</v>
      </c>
      <c r="B8">
        <f t="shared" si="0"/>
        <v>104</v>
      </c>
      <c r="C8" t="s">
        <v>81</v>
      </c>
      <c r="D8">
        <f t="shared" si="1"/>
        <v>72</v>
      </c>
      <c r="E8">
        <v>7</v>
      </c>
      <c r="F8">
        <f t="shared" si="2"/>
        <v>55</v>
      </c>
      <c r="H8">
        <v>8</v>
      </c>
      <c r="I8" t="str">
        <f t="shared" ca="1" si="3"/>
        <v>stpLGL</v>
      </c>
      <c r="J8">
        <f t="shared" ca="1" si="4"/>
        <v>1</v>
      </c>
      <c r="K8" t="str">
        <f t="shared" ca="1" si="5"/>
        <v>OK</v>
      </c>
    </row>
    <row r="9" spans="1:11" x14ac:dyDescent="0.4">
      <c r="A9" t="s">
        <v>56</v>
      </c>
      <c r="B9">
        <f t="shared" si="0"/>
        <v>105</v>
      </c>
      <c r="C9" t="s">
        <v>82</v>
      </c>
      <c r="D9" t="s">
        <v>100</v>
      </c>
      <c r="E9">
        <v>8</v>
      </c>
      <c r="F9">
        <f t="shared" si="2"/>
        <v>56</v>
      </c>
      <c r="H9">
        <v>9</v>
      </c>
      <c r="I9" t="str">
        <f t="shared" ca="1" si="3"/>
        <v>rJGBrk</v>
      </c>
      <c r="J9">
        <f t="shared" ca="1" si="4"/>
        <v>1</v>
      </c>
      <c r="K9" t="str">
        <f t="shared" ca="1" si="5"/>
        <v>OK</v>
      </c>
    </row>
    <row r="10" spans="1:11" x14ac:dyDescent="0.4">
      <c r="A10" t="s">
        <v>57</v>
      </c>
      <c r="B10">
        <f t="shared" si="0"/>
        <v>106</v>
      </c>
      <c r="C10" t="s">
        <v>83</v>
      </c>
      <c r="D10">
        <f>+CODE(C10)</f>
        <v>74</v>
      </c>
      <c r="E10">
        <v>9</v>
      </c>
      <c r="F10">
        <f t="shared" si="2"/>
        <v>57</v>
      </c>
      <c r="H10">
        <v>10</v>
      </c>
      <c r="I10" t="str">
        <f t="shared" ca="1" si="3"/>
        <v>hxZdH4</v>
      </c>
      <c r="J10">
        <f t="shared" ca="1" si="4"/>
        <v>1</v>
      </c>
      <c r="K10" t="str">
        <f t="shared" ca="1" si="5"/>
        <v>OK</v>
      </c>
    </row>
    <row r="11" spans="1:11" x14ac:dyDescent="0.4">
      <c r="A11" t="s">
        <v>58</v>
      </c>
      <c r="B11">
        <f t="shared" si="0"/>
        <v>107</v>
      </c>
      <c r="C11" t="s">
        <v>84</v>
      </c>
      <c r="D11">
        <f>+CODE(C11)</f>
        <v>75</v>
      </c>
      <c r="H11">
        <v>11</v>
      </c>
      <c r="I11" t="str">
        <f t="shared" ca="1" si="3"/>
        <v>JrDWRV</v>
      </c>
      <c r="J11">
        <f t="shared" ca="1" si="4"/>
        <v>1</v>
      </c>
      <c r="K11" t="str">
        <f t="shared" ca="1" si="5"/>
        <v>OK</v>
      </c>
    </row>
    <row r="12" spans="1:11" x14ac:dyDescent="0.4">
      <c r="A12" t="s">
        <v>59</v>
      </c>
      <c r="B12" t="s">
        <v>100</v>
      </c>
      <c r="C12" t="s">
        <v>85</v>
      </c>
      <c r="D12">
        <f>+CODE(C12)</f>
        <v>76</v>
      </c>
      <c r="H12">
        <v>12</v>
      </c>
      <c r="I12" t="str">
        <f t="shared" ca="1" si="3"/>
        <v>bQEwYp</v>
      </c>
      <c r="J12">
        <f t="shared" ca="1" si="4"/>
        <v>1</v>
      </c>
      <c r="K12" t="str">
        <f t="shared" ca="1" si="5"/>
        <v>OK</v>
      </c>
    </row>
    <row r="13" spans="1:11" x14ac:dyDescent="0.4">
      <c r="A13" t="s">
        <v>60</v>
      </c>
      <c r="B13">
        <f t="shared" ref="B13:B26" si="6">+CODE(A13)</f>
        <v>109</v>
      </c>
      <c r="C13" t="s">
        <v>86</v>
      </c>
      <c r="D13">
        <f>+CODE(C13)</f>
        <v>77</v>
      </c>
      <c r="H13">
        <v>13</v>
      </c>
      <c r="I13" t="str">
        <f t="shared" ca="1" si="3"/>
        <v>JWKRho</v>
      </c>
      <c r="J13">
        <f t="shared" ca="1" si="4"/>
        <v>1</v>
      </c>
      <c r="K13" t="str">
        <f t="shared" ca="1" si="5"/>
        <v>OK</v>
      </c>
    </row>
    <row r="14" spans="1:11" x14ac:dyDescent="0.4">
      <c r="A14" t="s">
        <v>61</v>
      </c>
      <c r="B14">
        <f t="shared" si="6"/>
        <v>110</v>
      </c>
      <c r="C14" t="s">
        <v>87</v>
      </c>
      <c r="D14">
        <f>+CODE(C14)</f>
        <v>78</v>
      </c>
      <c r="H14">
        <v>14</v>
      </c>
      <c r="I14" t="str">
        <f t="shared" ca="1" si="3"/>
        <v>Kse817</v>
      </c>
      <c r="J14">
        <f t="shared" ca="1" si="4"/>
        <v>1</v>
      </c>
      <c r="K14" t="str">
        <f t="shared" ca="1" si="5"/>
        <v>OK</v>
      </c>
    </row>
    <row r="15" spans="1:11" x14ac:dyDescent="0.4">
      <c r="A15" t="s">
        <v>62</v>
      </c>
      <c r="B15">
        <f t="shared" si="6"/>
        <v>111</v>
      </c>
      <c r="C15" t="s">
        <v>88</v>
      </c>
      <c r="D15" t="s">
        <v>100</v>
      </c>
      <c r="H15">
        <v>15</v>
      </c>
      <c r="I15" t="str">
        <f t="shared" ca="1" si="3"/>
        <v>jCzwAh</v>
      </c>
      <c r="J15">
        <f t="shared" ca="1" si="4"/>
        <v>1</v>
      </c>
      <c r="K15" t="str">
        <f t="shared" ca="1" si="5"/>
        <v>OK</v>
      </c>
    </row>
    <row r="16" spans="1:11" x14ac:dyDescent="0.4">
      <c r="A16" t="s">
        <v>63</v>
      </c>
      <c r="B16">
        <f t="shared" si="6"/>
        <v>112</v>
      </c>
      <c r="C16" t="s">
        <v>89</v>
      </c>
      <c r="D16">
        <f t="shared" ref="D16:D26" si="7">+CODE(C16)</f>
        <v>80</v>
      </c>
      <c r="H16">
        <v>16</v>
      </c>
      <c r="I16" t="str">
        <f t="shared" ca="1" si="3"/>
        <v>NcL6Wr</v>
      </c>
      <c r="J16">
        <f t="shared" ca="1" si="4"/>
        <v>1</v>
      </c>
      <c r="K16" t="str">
        <f t="shared" ca="1" si="5"/>
        <v>OK</v>
      </c>
    </row>
    <row r="17" spans="1:11" x14ac:dyDescent="0.4">
      <c r="A17" t="s">
        <v>64</v>
      </c>
      <c r="B17">
        <f t="shared" si="6"/>
        <v>113</v>
      </c>
      <c r="C17" t="s">
        <v>90</v>
      </c>
      <c r="D17">
        <f t="shared" si="7"/>
        <v>81</v>
      </c>
      <c r="H17">
        <v>17</v>
      </c>
      <c r="I17" t="str">
        <f t="shared" ca="1" si="3"/>
        <v>jnwj9V</v>
      </c>
      <c r="J17">
        <f t="shared" ca="1" si="4"/>
        <v>1</v>
      </c>
      <c r="K17" t="str">
        <f t="shared" ca="1" si="5"/>
        <v>OK</v>
      </c>
    </row>
    <row r="18" spans="1:11" x14ac:dyDescent="0.4">
      <c r="A18" t="s">
        <v>65</v>
      </c>
      <c r="B18">
        <f t="shared" si="6"/>
        <v>114</v>
      </c>
      <c r="C18" t="s">
        <v>91</v>
      </c>
      <c r="D18">
        <f t="shared" si="7"/>
        <v>82</v>
      </c>
      <c r="H18">
        <v>18</v>
      </c>
      <c r="I18" t="str">
        <f t="shared" ca="1" si="3"/>
        <v>GiK2M2</v>
      </c>
      <c r="J18">
        <f t="shared" ca="1" si="4"/>
        <v>1</v>
      </c>
      <c r="K18" t="str">
        <f t="shared" ca="1" si="5"/>
        <v>OK</v>
      </c>
    </row>
    <row r="19" spans="1:11" x14ac:dyDescent="0.4">
      <c r="A19" t="s">
        <v>66</v>
      </c>
      <c r="B19">
        <f t="shared" si="6"/>
        <v>115</v>
      </c>
      <c r="C19" t="s">
        <v>92</v>
      </c>
      <c r="D19">
        <f t="shared" si="7"/>
        <v>83</v>
      </c>
      <c r="H19">
        <v>19</v>
      </c>
      <c r="I19" t="str">
        <f t="shared" ca="1" si="3"/>
        <v>Z1Nz1K</v>
      </c>
      <c r="J19">
        <f t="shared" ca="1" si="4"/>
        <v>1</v>
      </c>
      <c r="K19" t="str">
        <f t="shared" ca="1" si="5"/>
        <v>OK</v>
      </c>
    </row>
    <row r="20" spans="1:11" x14ac:dyDescent="0.4">
      <c r="A20" t="s">
        <v>67</v>
      </c>
      <c r="B20">
        <f t="shared" si="6"/>
        <v>116</v>
      </c>
      <c r="C20" t="s">
        <v>93</v>
      </c>
      <c r="D20">
        <f t="shared" si="7"/>
        <v>84</v>
      </c>
      <c r="H20">
        <v>20</v>
      </c>
      <c r="I20" t="str">
        <f t="shared" ca="1" si="3"/>
        <v>cvPJv1</v>
      </c>
      <c r="J20">
        <f t="shared" ca="1" si="4"/>
        <v>1</v>
      </c>
      <c r="K20" t="str">
        <f t="shared" ca="1" si="5"/>
        <v>OK</v>
      </c>
    </row>
    <row r="21" spans="1:11" x14ac:dyDescent="0.4">
      <c r="A21" t="s">
        <v>68</v>
      </c>
      <c r="B21">
        <f t="shared" si="6"/>
        <v>117</v>
      </c>
      <c r="C21" t="s">
        <v>94</v>
      </c>
      <c r="D21">
        <f t="shared" si="7"/>
        <v>85</v>
      </c>
      <c r="H21">
        <v>21</v>
      </c>
      <c r="I21" t="str">
        <f t="shared" ca="1" si="3"/>
        <v>buMLA8</v>
      </c>
      <c r="J21">
        <f t="shared" ca="1" si="4"/>
        <v>1</v>
      </c>
      <c r="K21" t="str">
        <f t="shared" ca="1" si="5"/>
        <v>OK</v>
      </c>
    </row>
    <row r="22" spans="1:11" x14ac:dyDescent="0.4">
      <c r="A22" t="s">
        <v>69</v>
      </c>
      <c r="B22">
        <f t="shared" si="6"/>
        <v>118</v>
      </c>
      <c r="C22" t="s">
        <v>95</v>
      </c>
      <c r="D22">
        <f t="shared" si="7"/>
        <v>86</v>
      </c>
      <c r="H22">
        <v>22</v>
      </c>
      <c r="I22" t="str">
        <f t="shared" ca="1" si="3"/>
        <v>ZdcbWc</v>
      </c>
      <c r="J22">
        <f t="shared" ca="1" si="4"/>
        <v>1</v>
      </c>
      <c r="K22" t="str">
        <f t="shared" ca="1" si="5"/>
        <v>OK</v>
      </c>
    </row>
    <row r="23" spans="1:11" x14ac:dyDescent="0.4">
      <c r="A23" t="s">
        <v>70</v>
      </c>
      <c r="B23">
        <f t="shared" si="6"/>
        <v>119</v>
      </c>
      <c r="C23" t="s">
        <v>96</v>
      </c>
      <c r="D23">
        <f t="shared" si="7"/>
        <v>87</v>
      </c>
      <c r="H23">
        <v>23</v>
      </c>
      <c r="I23" t="str">
        <f t="shared" ca="1" si="3"/>
        <v>3BmNkM</v>
      </c>
      <c r="J23">
        <f t="shared" ca="1" si="4"/>
        <v>1</v>
      </c>
      <c r="K23" t="str">
        <f t="shared" ca="1" si="5"/>
        <v>OK</v>
      </c>
    </row>
    <row r="24" spans="1:11" x14ac:dyDescent="0.4">
      <c r="A24" t="s">
        <v>71</v>
      </c>
      <c r="B24">
        <f t="shared" si="6"/>
        <v>120</v>
      </c>
      <c r="C24" t="s">
        <v>97</v>
      </c>
      <c r="D24">
        <f t="shared" si="7"/>
        <v>88</v>
      </c>
      <c r="H24">
        <v>24</v>
      </c>
      <c r="I24" t="str">
        <f t="shared" ca="1" si="3"/>
        <v>EK1cGJ</v>
      </c>
      <c r="J24">
        <f t="shared" ca="1" si="4"/>
        <v>1</v>
      </c>
      <c r="K24" t="str">
        <f t="shared" ca="1" si="5"/>
        <v>OK</v>
      </c>
    </row>
    <row r="25" spans="1:11" x14ac:dyDescent="0.4">
      <c r="A25" t="s">
        <v>72</v>
      </c>
      <c r="B25">
        <f t="shared" si="6"/>
        <v>121</v>
      </c>
      <c r="C25" t="s">
        <v>98</v>
      </c>
      <c r="D25">
        <f t="shared" si="7"/>
        <v>89</v>
      </c>
      <c r="H25">
        <v>25</v>
      </c>
      <c r="I25" t="str">
        <f t="shared" ca="1" si="3"/>
        <v>p7uFKM</v>
      </c>
      <c r="J25">
        <f t="shared" ca="1" si="4"/>
        <v>1</v>
      </c>
      <c r="K25" t="str">
        <f t="shared" ca="1" si="5"/>
        <v>OK</v>
      </c>
    </row>
    <row r="26" spans="1:11" x14ac:dyDescent="0.4">
      <c r="A26" t="s">
        <v>73</v>
      </c>
      <c r="B26">
        <f t="shared" si="6"/>
        <v>122</v>
      </c>
      <c r="C26" t="s">
        <v>99</v>
      </c>
      <c r="D26">
        <f t="shared" si="7"/>
        <v>90</v>
      </c>
      <c r="H26">
        <v>26</v>
      </c>
      <c r="I26" t="str">
        <f t="shared" ca="1" si="3"/>
        <v>sSHoHj</v>
      </c>
      <c r="J26">
        <f t="shared" ca="1" si="4"/>
        <v>1</v>
      </c>
      <c r="K26" t="str">
        <f t="shared" ca="1" si="5"/>
        <v>OK</v>
      </c>
    </row>
    <row r="27" spans="1:11" x14ac:dyDescent="0.4">
      <c r="H27">
        <v>27</v>
      </c>
      <c r="I27" t="str">
        <f t="shared" ca="1" si="3"/>
        <v>RDD3Cg</v>
      </c>
      <c r="J27">
        <f t="shared" ref="J27:J51" ca="1" si="8">COUNTIF(I:I,I27)</f>
        <v>1</v>
      </c>
      <c r="K27" t="str">
        <f t="shared" ref="K27:K51" ca="1" si="9">+IF(J27=1,"OK","ダブり")</f>
        <v>OK</v>
      </c>
    </row>
    <row r="28" spans="1:11" x14ac:dyDescent="0.4">
      <c r="H28">
        <v>28</v>
      </c>
      <c r="I28" t="str">
        <f t="shared" ca="1" si="3"/>
        <v>jtCKHz</v>
      </c>
      <c r="J28">
        <f t="shared" ca="1" si="8"/>
        <v>1</v>
      </c>
      <c r="K28" t="str">
        <f t="shared" ca="1" si="9"/>
        <v>OK</v>
      </c>
    </row>
    <row r="29" spans="1:11" x14ac:dyDescent="0.4">
      <c r="H29">
        <v>29</v>
      </c>
      <c r="I29" t="str">
        <f t="shared" ca="1" si="3"/>
        <v>b8KPM8</v>
      </c>
      <c r="J29">
        <f t="shared" ca="1" si="8"/>
        <v>1</v>
      </c>
      <c r="K29" t="str">
        <f t="shared" ca="1" si="9"/>
        <v>OK</v>
      </c>
    </row>
    <row r="30" spans="1:11" x14ac:dyDescent="0.4">
      <c r="H30">
        <v>30</v>
      </c>
      <c r="I30" t="str">
        <f t="shared" ca="1" si="3"/>
        <v>7tzSd9</v>
      </c>
      <c r="J30">
        <f t="shared" ca="1" si="8"/>
        <v>1</v>
      </c>
      <c r="K30" t="str">
        <f t="shared" ca="1" si="9"/>
        <v>OK</v>
      </c>
    </row>
    <row r="31" spans="1:11" x14ac:dyDescent="0.4">
      <c r="H31">
        <v>31</v>
      </c>
      <c r="I31" t="str">
        <f t="shared" ca="1" si="3"/>
        <v>TivxKY</v>
      </c>
      <c r="J31">
        <f t="shared" ca="1" si="8"/>
        <v>1</v>
      </c>
      <c r="K31" t="str">
        <f t="shared" ca="1" si="9"/>
        <v>OK</v>
      </c>
    </row>
    <row r="32" spans="1:11" x14ac:dyDescent="0.4">
      <c r="H32">
        <v>32</v>
      </c>
      <c r="I32" t="str">
        <f t="shared" ca="1" si="3"/>
        <v>sEDEhY</v>
      </c>
      <c r="J32">
        <f t="shared" ca="1" si="8"/>
        <v>1</v>
      </c>
      <c r="K32" t="str">
        <f t="shared" ca="1" si="9"/>
        <v>OK</v>
      </c>
    </row>
    <row r="33" spans="8:11" x14ac:dyDescent="0.4">
      <c r="H33">
        <v>33</v>
      </c>
      <c r="I33" t="str">
        <f t="shared" ca="1" si="3"/>
        <v>C6L9jT</v>
      </c>
      <c r="J33">
        <f t="shared" ca="1" si="8"/>
        <v>1</v>
      </c>
      <c r="K33" t="str">
        <f t="shared" ca="1" si="9"/>
        <v>OK</v>
      </c>
    </row>
    <row r="34" spans="8:11" x14ac:dyDescent="0.4">
      <c r="H34">
        <v>34</v>
      </c>
      <c r="I34" t="str">
        <f t="shared" ca="1" si="3"/>
        <v>L3UNfW</v>
      </c>
      <c r="J34">
        <f t="shared" ca="1" si="8"/>
        <v>1</v>
      </c>
      <c r="K34" t="str">
        <f t="shared" ca="1" si="9"/>
        <v>OK</v>
      </c>
    </row>
    <row r="35" spans="8:11" x14ac:dyDescent="0.4">
      <c r="H35">
        <v>35</v>
      </c>
      <c r="I35" t="str">
        <f t="shared" ca="1" si="3"/>
        <v>4EL28J</v>
      </c>
      <c r="J35">
        <f t="shared" ca="1" si="8"/>
        <v>1</v>
      </c>
      <c r="K35" t="str">
        <f t="shared" ca="1" si="9"/>
        <v>OK</v>
      </c>
    </row>
    <row r="36" spans="8:11" x14ac:dyDescent="0.4">
      <c r="H36">
        <v>36</v>
      </c>
      <c r="I36" t="str">
        <f t="shared" ca="1" si="3"/>
        <v>JRF83f</v>
      </c>
      <c r="J36">
        <f t="shared" ca="1" si="8"/>
        <v>1</v>
      </c>
      <c r="K36" t="str">
        <f t="shared" ca="1" si="9"/>
        <v>OK</v>
      </c>
    </row>
    <row r="37" spans="8:11" x14ac:dyDescent="0.4">
      <c r="H37">
        <v>37</v>
      </c>
      <c r="I37" t="str">
        <f t="shared" ca="1" si="3"/>
        <v>BCx7E8</v>
      </c>
      <c r="J37">
        <f t="shared" ca="1" si="8"/>
        <v>1</v>
      </c>
      <c r="K37" t="str">
        <f t="shared" ca="1" si="9"/>
        <v>OK</v>
      </c>
    </row>
    <row r="38" spans="8:11" x14ac:dyDescent="0.4">
      <c r="H38">
        <v>38</v>
      </c>
      <c r="I38" t="str">
        <f t="shared" ca="1" si="3"/>
        <v>KfampP</v>
      </c>
      <c r="J38">
        <f t="shared" ca="1" si="8"/>
        <v>1</v>
      </c>
      <c r="K38" t="str">
        <f t="shared" ca="1" si="9"/>
        <v>OK</v>
      </c>
    </row>
    <row r="39" spans="8:11" x14ac:dyDescent="0.4">
      <c r="H39">
        <v>39</v>
      </c>
      <c r="I39" t="str">
        <f t="shared" ca="1" si="3"/>
        <v>LNapeo</v>
      </c>
      <c r="J39">
        <f t="shared" ca="1" si="8"/>
        <v>1</v>
      </c>
      <c r="K39" t="str">
        <f t="shared" ca="1" si="9"/>
        <v>OK</v>
      </c>
    </row>
    <row r="40" spans="8:11" x14ac:dyDescent="0.4">
      <c r="H40">
        <v>40</v>
      </c>
      <c r="I40" t="str">
        <f t="shared" ca="1" si="3"/>
        <v>sAEGH7</v>
      </c>
      <c r="J40">
        <f t="shared" ca="1" si="8"/>
        <v>1</v>
      </c>
      <c r="K40" t="str">
        <f t="shared" ca="1" si="9"/>
        <v>OK</v>
      </c>
    </row>
    <row r="41" spans="8:11" x14ac:dyDescent="0.4">
      <c r="H41">
        <v>41</v>
      </c>
      <c r="I41" t="str">
        <f t="shared" ca="1" si="3"/>
        <v>FPjaC8</v>
      </c>
      <c r="J41">
        <f t="shared" ca="1" si="8"/>
        <v>1</v>
      </c>
      <c r="K41" t="str">
        <f t="shared" ca="1" si="9"/>
        <v>OK</v>
      </c>
    </row>
    <row r="42" spans="8:11" x14ac:dyDescent="0.4">
      <c r="H42">
        <v>42</v>
      </c>
      <c r="I42" t="str">
        <f t="shared" ca="1" si="3"/>
        <v>CJLdX3</v>
      </c>
      <c r="J42">
        <f t="shared" ca="1" si="8"/>
        <v>1</v>
      </c>
      <c r="K42" t="str">
        <f t="shared" ca="1" si="9"/>
        <v>OK</v>
      </c>
    </row>
    <row r="43" spans="8:11" x14ac:dyDescent="0.4">
      <c r="H43">
        <v>43</v>
      </c>
      <c r="I43" t="str">
        <f t="shared" ca="1" si="3"/>
        <v>yDpGdK</v>
      </c>
      <c r="J43">
        <f t="shared" ca="1" si="8"/>
        <v>1</v>
      </c>
      <c r="K43" t="str">
        <f t="shared" ca="1" si="9"/>
        <v>OK</v>
      </c>
    </row>
    <row r="44" spans="8:11" x14ac:dyDescent="0.4">
      <c r="H44">
        <v>44</v>
      </c>
      <c r="I44" t="str">
        <f t="shared" ca="1" si="3"/>
        <v>MRphwt</v>
      </c>
      <c r="J44">
        <f t="shared" ca="1" si="8"/>
        <v>1</v>
      </c>
      <c r="K44" t="str">
        <f t="shared" ca="1" si="9"/>
        <v>OK</v>
      </c>
    </row>
    <row r="45" spans="8:11" x14ac:dyDescent="0.4">
      <c r="H45">
        <v>45</v>
      </c>
      <c r="I45" t="str">
        <f t="shared" ca="1" si="3"/>
        <v>3geiGQ</v>
      </c>
      <c r="J45">
        <f t="shared" ca="1" si="8"/>
        <v>1</v>
      </c>
      <c r="K45" t="str">
        <f t="shared" ca="1" si="9"/>
        <v>OK</v>
      </c>
    </row>
    <row r="46" spans="8:11" x14ac:dyDescent="0.4">
      <c r="H46">
        <v>46</v>
      </c>
      <c r="I46" t="str">
        <f t="shared" ca="1" si="3"/>
        <v>Lj9nKE</v>
      </c>
      <c r="J46">
        <f t="shared" ca="1" si="8"/>
        <v>1</v>
      </c>
      <c r="K46" t="str">
        <f t="shared" ca="1" si="9"/>
        <v>OK</v>
      </c>
    </row>
    <row r="47" spans="8:11" x14ac:dyDescent="0.4">
      <c r="H47">
        <v>47</v>
      </c>
      <c r="I47" t="str">
        <f t="shared" ca="1" si="3"/>
        <v>7N4aaE</v>
      </c>
      <c r="J47">
        <f t="shared" ca="1" si="8"/>
        <v>1</v>
      </c>
      <c r="K47" t="str">
        <f t="shared" ca="1" si="9"/>
        <v>OK</v>
      </c>
    </row>
    <row r="48" spans="8:11" x14ac:dyDescent="0.4">
      <c r="H48">
        <v>48</v>
      </c>
      <c r="I48" t="str">
        <f t="shared" ca="1" si="3"/>
        <v>vWMn6k</v>
      </c>
      <c r="J48">
        <f t="shared" ca="1" si="8"/>
        <v>1</v>
      </c>
      <c r="K48" t="str">
        <f t="shared" ca="1" si="9"/>
        <v>OK</v>
      </c>
    </row>
    <row r="49" spans="8:11" x14ac:dyDescent="0.4">
      <c r="H49">
        <v>49</v>
      </c>
      <c r="I49" t="str">
        <f t="shared" ca="1" si="3"/>
        <v>WJBQGG</v>
      </c>
      <c r="J49">
        <f t="shared" ca="1" si="8"/>
        <v>1</v>
      </c>
      <c r="K49" t="str">
        <f t="shared" ca="1" si="9"/>
        <v>OK</v>
      </c>
    </row>
    <row r="50" spans="8:11" x14ac:dyDescent="0.4">
      <c r="H50">
        <v>50</v>
      </c>
      <c r="I50" t="str">
        <f t="shared" ca="1" si="3"/>
        <v>KJMJsS</v>
      </c>
      <c r="J50">
        <f t="shared" ca="1" si="8"/>
        <v>1</v>
      </c>
      <c r="K50" t="str">
        <f t="shared" ca="1" si="9"/>
        <v>OK</v>
      </c>
    </row>
    <row r="51" spans="8:11" x14ac:dyDescent="0.4">
      <c r="H51">
        <v>51</v>
      </c>
      <c r="I51" t="str">
        <f t="shared" ca="1" si="3"/>
        <v>KHknJa</v>
      </c>
      <c r="J51">
        <f t="shared" ca="1" si="8"/>
        <v>1</v>
      </c>
      <c r="K51" t="str">
        <f t="shared" ca="1" si="9"/>
        <v>OK</v>
      </c>
    </row>
    <row r="52" spans="8:11" x14ac:dyDescent="0.4">
      <c r="H52">
        <v>52</v>
      </c>
      <c r="I52" t="str">
        <f t="shared" ca="1" si="3"/>
        <v>HKhJGZ</v>
      </c>
      <c r="J52">
        <f t="shared" ref="J52:J111" ca="1" si="10">COUNTIF(I:I,I52)</f>
        <v>1</v>
      </c>
      <c r="K52" t="str">
        <f t="shared" ref="K52:K111" ca="1" si="11">+IF(J52=1,"OK","ダブり")</f>
        <v>OK</v>
      </c>
    </row>
    <row r="53" spans="8:11" x14ac:dyDescent="0.4">
      <c r="H53">
        <v>53</v>
      </c>
      <c r="I53" t="str">
        <f t="shared" ca="1" si="3"/>
        <v>Gue6MH</v>
      </c>
      <c r="J53">
        <f t="shared" ca="1" si="10"/>
        <v>1</v>
      </c>
      <c r="K53" t="str">
        <f t="shared" ca="1" si="11"/>
        <v>OK</v>
      </c>
    </row>
    <row r="54" spans="8:11" x14ac:dyDescent="0.4">
      <c r="H54">
        <v>54</v>
      </c>
      <c r="I54" t="str">
        <f t="shared" ca="1" si="3"/>
        <v>18cA6M</v>
      </c>
      <c r="J54">
        <f t="shared" ca="1" si="10"/>
        <v>1</v>
      </c>
      <c r="K54" t="str">
        <f t="shared" ca="1" si="11"/>
        <v>OK</v>
      </c>
    </row>
    <row r="55" spans="8:11" x14ac:dyDescent="0.4">
      <c r="H55">
        <v>55</v>
      </c>
      <c r="I55" t="str">
        <f t="shared" ca="1" si="3"/>
        <v>FNv5f5</v>
      </c>
      <c r="J55">
        <f t="shared" ca="1" si="10"/>
        <v>1</v>
      </c>
      <c r="K55" t="str">
        <f t="shared" ca="1" si="11"/>
        <v>OK</v>
      </c>
    </row>
    <row r="56" spans="8:11" x14ac:dyDescent="0.4">
      <c r="H56">
        <v>56</v>
      </c>
      <c r="I56" t="str">
        <f t="shared" ca="1" si="3"/>
        <v>17QX1U</v>
      </c>
      <c r="J56">
        <f t="shared" ca="1" si="10"/>
        <v>1</v>
      </c>
      <c r="K56" t="str">
        <f t="shared" ca="1" si="11"/>
        <v>OK</v>
      </c>
    </row>
    <row r="57" spans="8:11" x14ac:dyDescent="0.4">
      <c r="H57">
        <v>57</v>
      </c>
      <c r="I57" t="str">
        <f t="shared" ca="1" si="3"/>
        <v>N7Sp2e</v>
      </c>
      <c r="J57">
        <f t="shared" ca="1" si="10"/>
        <v>1</v>
      </c>
      <c r="K57" t="str">
        <f t="shared" ca="1" si="11"/>
        <v>OK</v>
      </c>
    </row>
    <row r="58" spans="8:11" x14ac:dyDescent="0.4">
      <c r="H58">
        <v>58</v>
      </c>
      <c r="I58" t="str">
        <f t="shared" ca="1" si="3"/>
        <v>NdRND7</v>
      </c>
      <c r="J58">
        <f t="shared" ca="1" si="10"/>
        <v>1</v>
      </c>
      <c r="K58" t="str">
        <f t="shared" ca="1" si="11"/>
        <v>OK</v>
      </c>
    </row>
    <row r="59" spans="8:11" x14ac:dyDescent="0.4">
      <c r="H59">
        <v>59</v>
      </c>
      <c r="I59" t="str">
        <f t="shared" ca="1" si="3"/>
        <v>Lq6ECu</v>
      </c>
      <c r="J59">
        <f t="shared" ca="1" si="10"/>
        <v>1</v>
      </c>
      <c r="K59" t="str">
        <f t="shared" ca="1" si="11"/>
        <v>OK</v>
      </c>
    </row>
    <row r="60" spans="8:11" x14ac:dyDescent="0.4">
      <c r="H60">
        <v>60</v>
      </c>
      <c r="I60" t="str">
        <f t="shared" ca="1" si="3"/>
        <v>jVcG3P</v>
      </c>
      <c r="J60">
        <f t="shared" ca="1" si="10"/>
        <v>1</v>
      </c>
      <c r="K60" t="str">
        <f t="shared" ca="1" si="11"/>
        <v>OK</v>
      </c>
    </row>
    <row r="61" spans="8:11" x14ac:dyDescent="0.4">
      <c r="H61">
        <v>61</v>
      </c>
      <c r="I61" t="str">
        <f t="shared" ca="1" si="3"/>
        <v>NNVbtP</v>
      </c>
      <c r="J61">
        <f t="shared" ca="1" si="10"/>
        <v>1</v>
      </c>
      <c r="K61" t="str">
        <f t="shared" ca="1" si="11"/>
        <v>OK</v>
      </c>
    </row>
    <row r="62" spans="8:11" x14ac:dyDescent="0.4">
      <c r="H62">
        <v>62</v>
      </c>
      <c r="I62" t="str">
        <f t="shared" ca="1" si="3"/>
        <v>AGGXR8</v>
      </c>
      <c r="J62">
        <f t="shared" ca="1" si="10"/>
        <v>1</v>
      </c>
      <c r="K62" t="str">
        <f t="shared" ca="1" si="11"/>
        <v>OK</v>
      </c>
    </row>
    <row r="63" spans="8:11" x14ac:dyDescent="0.4">
      <c r="H63">
        <v>63</v>
      </c>
      <c r="I63" t="str">
        <f t="shared" ca="1" si="3"/>
        <v>uErcy7</v>
      </c>
      <c r="J63">
        <f t="shared" ca="1" si="10"/>
        <v>1</v>
      </c>
      <c r="K63" t="str">
        <f t="shared" ca="1" si="11"/>
        <v>OK</v>
      </c>
    </row>
    <row r="64" spans="8:11" x14ac:dyDescent="0.4">
      <c r="H64">
        <v>64</v>
      </c>
      <c r="I64" t="str">
        <f t="shared" ca="1" si="3"/>
        <v>KdKKqX</v>
      </c>
      <c r="J64">
        <f t="shared" ca="1" si="10"/>
        <v>1</v>
      </c>
      <c r="K64" t="str">
        <f t="shared" ca="1" si="11"/>
        <v>OK</v>
      </c>
    </row>
    <row r="65" spans="8:11" x14ac:dyDescent="0.4">
      <c r="H65">
        <v>65</v>
      </c>
      <c r="I65" t="str">
        <f t="shared" ca="1" si="3"/>
        <v>fuA1vn</v>
      </c>
      <c r="J65">
        <f t="shared" ca="1" si="10"/>
        <v>1</v>
      </c>
      <c r="K65" t="str">
        <f t="shared" ca="1" si="11"/>
        <v>OK</v>
      </c>
    </row>
    <row r="66" spans="8:11" x14ac:dyDescent="0.4">
      <c r="H66">
        <v>66</v>
      </c>
      <c r="I66" t="str">
        <f t="shared" ref="I66:I129" ca="1" si="12">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CdHBNM</v>
      </c>
      <c r="J66">
        <f t="shared" ca="1" si="10"/>
        <v>1</v>
      </c>
      <c r="K66" t="str">
        <f t="shared" ca="1" si="11"/>
        <v>OK</v>
      </c>
    </row>
    <row r="67" spans="8:11" x14ac:dyDescent="0.4">
      <c r="H67">
        <v>67</v>
      </c>
      <c r="I67" t="str">
        <f t="shared" ca="1" si="12"/>
        <v>JYy6vU</v>
      </c>
      <c r="J67">
        <f t="shared" ca="1" si="10"/>
        <v>1</v>
      </c>
      <c r="K67" t="str">
        <f t="shared" ca="1" si="11"/>
        <v>OK</v>
      </c>
    </row>
    <row r="68" spans="8:11" x14ac:dyDescent="0.4">
      <c r="H68">
        <v>68</v>
      </c>
      <c r="I68" t="str">
        <f t="shared" ca="1" si="12"/>
        <v>hZ6RBc</v>
      </c>
      <c r="J68">
        <f t="shared" ca="1" si="10"/>
        <v>1</v>
      </c>
      <c r="K68" t="str">
        <f t="shared" ca="1" si="11"/>
        <v>OK</v>
      </c>
    </row>
    <row r="69" spans="8:11" x14ac:dyDescent="0.4">
      <c r="H69">
        <v>69</v>
      </c>
      <c r="I69" t="str">
        <f t="shared" ca="1" si="12"/>
        <v>Jm1vWz</v>
      </c>
      <c r="J69">
        <f t="shared" ca="1" si="10"/>
        <v>1</v>
      </c>
      <c r="K69" t="str">
        <f t="shared" ca="1" si="11"/>
        <v>OK</v>
      </c>
    </row>
    <row r="70" spans="8:11" x14ac:dyDescent="0.4">
      <c r="H70">
        <v>70</v>
      </c>
      <c r="I70" t="str">
        <f t="shared" ca="1" si="12"/>
        <v>shipaa</v>
      </c>
      <c r="J70">
        <f t="shared" ca="1" si="10"/>
        <v>1</v>
      </c>
      <c r="K70" t="str">
        <f t="shared" ca="1" si="11"/>
        <v>OK</v>
      </c>
    </row>
    <row r="71" spans="8:11" x14ac:dyDescent="0.4">
      <c r="H71">
        <v>71</v>
      </c>
      <c r="I71" t="str">
        <f t="shared" ca="1" si="12"/>
        <v>Hc7K7M</v>
      </c>
      <c r="J71">
        <f t="shared" ca="1" si="10"/>
        <v>1</v>
      </c>
      <c r="K71" t="str">
        <f t="shared" ca="1" si="11"/>
        <v>OK</v>
      </c>
    </row>
    <row r="72" spans="8:11" x14ac:dyDescent="0.4">
      <c r="H72">
        <v>72</v>
      </c>
      <c r="I72" t="str">
        <f t="shared" ca="1" si="12"/>
        <v>AiGgD4</v>
      </c>
      <c r="J72">
        <f t="shared" ca="1" si="10"/>
        <v>1</v>
      </c>
      <c r="K72" t="str">
        <f t="shared" ca="1" si="11"/>
        <v>OK</v>
      </c>
    </row>
    <row r="73" spans="8:11" x14ac:dyDescent="0.4">
      <c r="H73">
        <v>73</v>
      </c>
      <c r="I73" t="str">
        <f t="shared" ca="1" si="12"/>
        <v>tG9orj</v>
      </c>
      <c r="J73">
        <f t="shared" ca="1" si="10"/>
        <v>1</v>
      </c>
      <c r="K73" t="str">
        <f t="shared" ca="1" si="11"/>
        <v>OK</v>
      </c>
    </row>
    <row r="74" spans="8:11" x14ac:dyDescent="0.4">
      <c r="H74">
        <v>74</v>
      </c>
      <c r="I74" t="str">
        <f t="shared" ca="1" si="12"/>
        <v>DHCGMU</v>
      </c>
      <c r="J74">
        <f t="shared" ca="1" si="10"/>
        <v>1</v>
      </c>
      <c r="K74" t="str">
        <f t="shared" ca="1" si="11"/>
        <v>OK</v>
      </c>
    </row>
    <row r="75" spans="8:11" x14ac:dyDescent="0.4">
      <c r="H75">
        <v>75</v>
      </c>
      <c r="I75" t="str">
        <f t="shared" ca="1" si="12"/>
        <v>LMBsho</v>
      </c>
      <c r="J75">
        <f t="shared" ca="1" si="10"/>
        <v>1</v>
      </c>
      <c r="K75" t="str">
        <f t="shared" ca="1" si="11"/>
        <v>OK</v>
      </c>
    </row>
    <row r="76" spans="8:11" x14ac:dyDescent="0.4">
      <c r="H76">
        <v>76</v>
      </c>
      <c r="I76" t="str">
        <f t="shared" ca="1" si="12"/>
        <v>DMcPWW</v>
      </c>
      <c r="J76">
        <f t="shared" ca="1" si="10"/>
        <v>1</v>
      </c>
      <c r="K76" t="str">
        <f t="shared" ca="1" si="11"/>
        <v>OK</v>
      </c>
    </row>
    <row r="77" spans="8:11" x14ac:dyDescent="0.4">
      <c r="H77">
        <v>77</v>
      </c>
      <c r="I77" t="str">
        <f t="shared" ca="1" si="12"/>
        <v>n5nZVV</v>
      </c>
      <c r="J77">
        <f t="shared" ca="1" si="10"/>
        <v>1</v>
      </c>
      <c r="K77" t="str">
        <f t="shared" ca="1" si="11"/>
        <v>OK</v>
      </c>
    </row>
    <row r="78" spans="8:11" x14ac:dyDescent="0.4">
      <c r="H78">
        <v>78</v>
      </c>
      <c r="I78" t="str">
        <f t="shared" ca="1" si="12"/>
        <v>GZrFqE</v>
      </c>
      <c r="J78">
        <f t="shared" ca="1" si="10"/>
        <v>1</v>
      </c>
      <c r="K78" t="str">
        <f t="shared" ca="1" si="11"/>
        <v>OK</v>
      </c>
    </row>
    <row r="79" spans="8:11" x14ac:dyDescent="0.4">
      <c r="H79">
        <v>79</v>
      </c>
      <c r="I79" t="str">
        <f t="shared" ca="1" si="12"/>
        <v>nXCdNE</v>
      </c>
      <c r="J79">
        <f t="shared" ca="1" si="10"/>
        <v>1</v>
      </c>
      <c r="K79" t="str">
        <f t="shared" ca="1" si="11"/>
        <v>OK</v>
      </c>
    </row>
    <row r="80" spans="8:11" x14ac:dyDescent="0.4">
      <c r="H80">
        <v>80</v>
      </c>
      <c r="I80" t="str">
        <f t="shared" ca="1" si="12"/>
        <v>JLBTXR</v>
      </c>
      <c r="J80">
        <f t="shared" ca="1" si="10"/>
        <v>1</v>
      </c>
      <c r="K80" t="str">
        <f t="shared" ca="1" si="11"/>
        <v>OK</v>
      </c>
    </row>
    <row r="81" spans="8:11" x14ac:dyDescent="0.4">
      <c r="H81">
        <v>81</v>
      </c>
      <c r="I81" t="str">
        <f t="shared" ca="1" si="12"/>
        <v>baFjLh</v>
      </c>
      <c r="J81">
        <f t="shared" ca="1" si="10"/>
        <v>1</v>
      </c>
      <c r="K81" t="str">
        <f t="shared" ca="1" si="11"/>
        <v>OK</v>
      </c>
    </row>
    <row r="82" spans="8:11" x14ac:dyDescent="0.4">
      <c r="H82">
        <v>82</v>
      </c>
      <c r="I82" t="str">
        <f t="shared" ca="1" si="12"/>
        <v>QQMVFN</v>
      </c>
      <c r="J82">
        <f t="shared" ca="1" si="10"/>
        <v>1</v>
      </c>
      <c r="K82" t="str">
        <f t="shared" ca="1" si="11"/>
        <v>OK</v>
      </c>
    </row>
    <row r="83" spans="8:11" x14ac:dyDescent="0.4">
      <c r="H83">
        <v>83</v>
      </c>
      <c r="I83" t="str">
        <f t="shared" ca="1" si="12"/>
        <v>x7M9DY</v>
      </c>
      <c r="J83">
        <f t="shared" ca="1" si="10"/>
        <v>1</v>
      </c>
      <c r="K83" t="str">
        <f t="shared" ca="1" si="11"/>
        <v>OK</v>
      </c>
    </row>
    <row r="84" spans="8:11" x14ac:dyDescent="0.4">
      <c r="H84">
        <v>84</v>
      </c>
      <c r="I84" t="str">
        <f t="shared" ca="1" si="12"/>
        <v>GTPdhV</v>
      </c>
      <c r="J84">
        <f t="shared" ca="1" si="10"/>
        <v>1</v>
      </c>
      <c r="K84" t="str">
        <f t="shared" ca="1" si="11"/>
        <v>OK</v>
      </c>
    </row>
    <row r="85" spans="8:11" x14ac:dyDescent="0.4">
      <c r="H85">
        <v>85</v>
      </c>
      <c r="I85" t="str">
        <f t="shared" ca="1" si="12"/>
        <v>meLXTA</v>
      </c>
      <c r="J85">
        <f t="shared" ca="1" si="10"/>
        <v>1</v>
      </c>
      <c r="K85" t="str">
        <f t="shared" ca="1" si="11"/>
        <v>OK</v>
      </c>
    </row>
    <row r="86" spans="8:11" x14ac:dyDescent="0.4">
      <c r="H86">
        <v>86</v>
      </c>
      <c r="I86" t="str">
        <f t="shared" ca="1" si="12"/>
        <v>rK3JCF</v>
      </c>
      <c r="J86">
        <f t="shared" ca="1" si="10"/>
        <v>1</v>
      </c>
      <c r="K86" t="str">
        <f t="shared" ca="1" si="11"/>
        <v>OK</v>
      </c>
    </row>
    <row r="87" spans="8:11" x14ac:dyDescent="0.4">
      <c r="H87">
        <v>87</v>
      </c>
      <c r="I87" t="str">
        <f t="shared" ca="1" si="12"/>
        <v>NBa9Xy</v>
      </c>
      <c r="J87">
        <f t="shared" ca="1" si="10"/>
        <v>1</v>
      </c>
      <c r="K87" t="str">
        <f t="shared" ca="1" si="11"/>
        <v>OK</v>
      </c>
    </row>
    <row r="88" spans="8:11" x14ac:dyDescent="0.4">
      <c r="H88">
        <v>88</v>
      </c>
      <c r="I88" t="str">
        <f t="shared" ca="1" si="12"/>
        <v>uoG9Zf</v>
      </c>
      <c r="J88">
        <f t="shared" ca="1" si="10"/>
        <v>1</v>
      </c>
      <c r="K88" t="str">
        <f t="shared" ca="1" si="11"/>
        <v>OK</v>
      </c>
    </row>
    <row r="89" spans="8:11" x14ac:dyDescent="0.4">
      <c r="H89">
        <v>89</v>
      </c>
      <c r="I89" t="str">
        <f t="shared" ca="1" si="12"/>
        <v>FRRQnJ</v>
      </c>
      <c r="J89">
        <f t="shared" ca="1" si="10"/>
        <v>1</v>
      </c>
      <c r="K89" t="str">
        <f t="shared" ca="1" si="11"/>
        <v>OK</v>
      </c>
    </row>
    <row r="90" spans="8:11" x14ac:dyDescent="0.4">
      <c r="H90">
        <v>90</v>
      </c>
      <c r="I90" t="str">
        <f t="shared" ca="1" si="12"/>
        <v>LZubKM</v>
      </c>
      <c r="J90">
        <f t="shared" ca="1" si="10"/>
        <v>1</v>
      </c>
      <c r="K90" t="str">
        <f t="shared" ca="1" si="11"/>
        <v>OK</v>
      </c>
    </row>
    <row r="91" spans="8:11" x14ac:dyDescent="0.4">
      <c r="H91">
        <v>91</v>
      </c>
      <c r="I91" t="str">
        <f t="shared" ca="1" si="12"/>
        <v>ZS5fKb</v>
      </c>
      <c r="J91">
        <f t="shared" ca="1" si="10"/>
        <v>1</v>
      </c>
      <c r="K91" t="str">
        <f t="shared" ca="1" si="11"/>
        <v>OK</v>
      </c>
    </row>
    <row r="92" spans="8:11" x14ac:dyDescent="0.4">
      <c r="H92">
        <v>92</v>
      </c>
      <c r="I92" t="str">
        <f t="shared" ca="1" si="12"/>
        <v>QmPLFC</v>
      </c>
      <c r="J92">
        <f t="shared" ca="1" si="10"/>
        <v>1</v>
      </c>
      <c r="K92" t="str">
        <f t="shared" ca="1" si="11"/>
        <v>OK</v>
      </c>
    </row>
    <row r="93" spans="8:11" x14ac:dyDescent="0.4">
      <c r="H93">
        <v>93</v>
      </c>
      <c r="I93" t="str">
        <f t="shared" ca="1" si="12"/>
        <v>KvG9yg</v>
      </c>
      <c r="J93">
        <f t="shared" ca="1" si="10"/>
        <v>1</v>
      </c>
      <c r="K93" t="str">
        <f t="shared" ca="1" si="11"/>
        <v>OK</v>
      </c>
    </row>
    <row r="94" spans="8:11" x14ac:dyDescent="0.4">
      <c r="H94">
        <v>94</v>
      </c>
      <c r="I94" t="str">
        <f t="shared" ca="1" si="12"/>
        <v>fVDZA4</v>
      </c>
      <c r="J94">
        <f t="shared" ca="1" si="10"/>
        <v>1</v>
      </c>
      <c r="K94" t="str">
        <f t="shared" ca="1" si="11"/>
        <v>OK</v>
      </c>
    </row>
    <row r="95" spans="8:11" x14ac:dyDescent="0.4">
      <c r="H95">
        <v>95</v>
      </c>
      <c r="I95" t="str">
        <f t="shared" ca="1" si="12"/>
        <v>ZJtdV3</v>
      </c>
      <c r="J95">
        <f t="shared" ca="1" si="10"/>
        <v>1</v>
      </c>
      <c r="K95" t="str">
        <f t="shared" ca="1" si="11"/>
        <v>OK</v>
      </c>
    </row>
    <row r="96" spans="8:11" x14ac:dyDescent="0.4">
      <c r="H96">
        <v>96</v>
      </c>
      <c r="I96" t="str">
        <f t="shared" ca="1" si="12"/>
        <v>ELP54E</v>
      </c>
      <c r="J96">
        <f t="shared" ca="1" si="10"/>
        <v>1</v>
      </c>
      <c r="K96" t="str">
        <f t="shared" ca="1" si="11"/>
        <v>OK</v>
      </c>
    </row>
    <row r="97" spans="8:11" x14ac:dyDescent="0.4">
      <c r="H97">
        <v>97</v>
      </c>
      <c r="I97" t="str">
        <f t="shared" ca="1" si="12"/>
        <v>QWFr8D</v>
      </c>
      <c r="J97">
        <f t="shared" ca="1" si="10"/>
        <v>1</v>
      </c>
      <c r="K97" t="str">
        <f t="shared" ca="1" si="11"/>
        <v>OK</v>
      </c>
    </row>
    <row r="98" spans="8:11" x14ac:dyDescent="0.4">
      <c r="H98">
        <v>98</v>
      </c>
      <c r="I98" t="str">
        <f t="shared" ca="1" si="12"/>
        <v>ipe6DY</v>
      </c>
      <c r="J98">
        <f t="shared" ca="1" si="10"/>
        <v>1</v>
      </c>
      <c r="K98" t="str">
        <f t="shared" ca="1" si="11"/>
        <v>OK</v>
      </c>
    </row>
    <row r="99" spans="8:11" x14ac:dyDescent="0.4">
      <c r="H99">
        <v>99</v>
      </c>
      <c r="I99" t="str">
        <f t="shared" ca="1" si="12"/>
        <v>mE1pJJ</v>
      </c>
      <c r="J99">
        <f t="shared" ca="1" si="10"/>
        <v>1</v>
      </c>
      <c r="K99" t="str">
        <f t="shared" ca="1" si="11"/>
        <v>OK</v>
      </c>
    </row>
    <row r="100" spans="8:11" x14ac:dyDescent="0.4">
      <c r="H100">
        <v>100</v>
      </c>
      <c r="I100" t="str">
        <f t="shared" ca="1" si="12"/>
        <v>EuJDoj</v>
      </c>
      <c r="J100">
        <f t="shared" ca="1" si="10"/>
        <v>1</v>
      </c>
      <c r="K100" t="str">
        <f t="shared" ca="1" si="11"/>
        <v>OK</v>
      </c>
    </row>
    <row r="101" spans="8:11" x14ac:dyDescent="0.4">
      <c r="H101">
        <v>101</v>
      </c>
      <c r="I101" t="str">
        <f t="shared" ca="1" si="12"/>
        <v>43HJBQ</v>
      </c>
      <c r="J101">
        <f t="shared" ca="1" si="10"/>
        <v>1</v>
      </c>
      <c r="K101" t="str">
        <f t="shared" ca="1" si="11"/>
        <v>OK</v>
      </c>
    </row>
    <row r="102" spans="8:11" x14ac:dyDescent="0.4">
      <c r="H102">
        <v>102</v>
      </c>
      <c r="I102" t="str">
        <f t="shared" ca="1" si="12"/>
        <v>Ziv2PG</v>
      </c>
      <c r="J102">
        <f t="shared" ca="1" si="10"/>
        <v>1</v>
      </c>
      <c r="K102" t="str">
        <f t="shared" ca="1" si="11"/>
        <v>OK</v>
      </c>
    </row>
    <row r="103" spans="8:11" x14ac:dyDescent="0.4">
      <c r="H103">
        <v>103</v>
      </c>
      <c r="I103" t="str">
        <f t="shared" ca="1" si="12"/>
        <v>61G9FJ</v>
      </c>
      <c r="J103">
        <f t="shared" ca="1" si="10"/>
        <v>1</v>
      </c>
      <c r="K103" t="str">
        <f t="shared" ca="1" si="11"/>
        <v>OK</v>
      </c>
    </row>
    <row r="104" spans="8:11" x14ac:dyDescent="0.4">
      <c r="H104">
        <v>104</v>
      </c>
      <c r="I104" t="str">
        <f t="shared" ca="1" si="12"/>
        <v>LM8db7</v>
      </c>
      <c r="J104">
        <f t="shared" ca="1" si="10"/>
        <v>1</v>
      </c>
      <c r="K104" t="str">
        <f t="shared" ca="1" si="11"/>
        <v>OK</v>
      </c>
    </row>
    <row r="105" spans="8:11" x14ac:dyDescent="0.4">
      <c r="H105">
        <v>105</v>
      </c>
      <c r="I105" t="str">
        <f t="shared" ca="1" si="12"/>
        <v>EoVP7a</v>
      </c>
      <c r="J105">
        <f t="shared" ca="1" si="10"/>
        <v>1</v>
      </c>
      <c r="K105" t="str">
        <f t="shared" ca="1" si="11"/>
        <v>OK</v>
      </c>
    </row>
    <row r="106" spans="8:11" x14ac:dyDescent="0.4">
      <c r="H106">
        <v>106</v>
      </c>
      <c r="I106" t="str">
        <f t="shared" ca="1" si="12"/>
        <v>VLsDei</v>
      </c>
      <c r="J106">
        <f t="shared" ca="1" si="10"/>
        <v>1</v>
      </c>
      <c r="K106" t="str">
        <f t="shared" ca="1" si="11"/>
        <v>OK</v>
      </c>
    </row>
    <row r="107" spans="8:11" x14ac:dyDescent="0.4">
      <c r="H107">
        <v>107</v>
      </c>
      <c r="I107" t="str">
        <f t="shared" ca="1" si="12"/>
        <v>ijNcE3</v>
      </c>
      <c r="J107">
        <f t="shared" ca="1" si="10"/>
        <v>1</v>
      </c>
      <c r="K107" t="str">
        <f t="shared" ca="1" si="11"/>
        <v>OK</v>
      </c>
    </row>
    <row r="108" spans="8:11" x14ac:dyDescent="0.4">
      <c r="H108">
        <v>108</v>
      </c>
      <c r="I108" t="str">
        <f t="shared" ca="1" si="12"/>
        <v>4FEyDt</v>
      </c>
      <c r="J108">
        <f t="shared" ca="1" si="10"/>
        <v>1</v>
      </c>
      <c r="K108" t="str">
        <f t="shared" ca="1" si="11"/>
        <v>OK</v>
      </c>
    </row>
    <row r="109" spans="8:11" x14ac:dyDescent="0.4">
      <c r="H109">
        <v>109</v>
      </c>
      <c r="I109" t="str">
        <f t="shared" ca="1" si="12"/>
        <v>nXhqLa</v>
      </c>
      <c r="J109">
        <f t="shared" ca="1" si="10"/>
        <v>1</v>
      </c>
      <c r="K109" t="str">
        <f t="shared" ca="1" si="11"/>
        <v>OK</v>
      </c>
    </row>
    <row r="110" spans="8:11" x14ac:dyDescent="0.4">
      <c r="H110">
        <v>110</v>
      </c>
      <c r="I110" t="str">
        <f t="shared" ca="1" si="12"/>
        <v>H5KE6m</v>
      </c>
      <c r="J110">
        <f t="shared" ca="1" si="10"/>
        <v>1</v>
      </c>
      <c r="K110" t="str">
        <f t="shared" ca="1" si="11"/>
        <v>OK</v>
      </c>
    </row>
    <row r="111" spans="8:11" x14ac:dyDescent="0.4">
      <c r="H111">
        <v>111</v>
      </c>
      <c r="I111" t="str">
        <f t="shared" ca="1" si="12"/>
        <v>RAQbEu</v>
      </c>
      <c r="J111">
        <f t="shared" ca="1" si="10"/>
        <v>1</v>
      </c>
      <c r="K111" t="str">
        <f t="shared" ca="1" si="11"/>
        <v>OK</v>
      </c>
    </row>
    <row r="112" spans="8:11" x14ac:dyDescent="0.4">
      <c r="H112">
        <v>112</v>
      </c>
      <c r="I112" t="str">
        <f t="shared" ca="1" si="12"/>
        <v>LADA8w</v>
      </c>
      <c r="J112">
        <f t="shared" ref="J112:J175" ca="1" si="13">COUNTIF(I:I,I112)</f>
        <v>1</v>
      </c>
      <c r="K112" t="str">
        <f t="shared" ref="K112:K175" ca="1" si="14">+IF(J112=1,"OK","ダブり")</f>
        <v>OK</v>
      </c>
    </row>
    <row r="113" spans="8:11" x14ac:dyDescent="0.4">
      <c r="H113">
        <v>113</v>
      </c>
      <c r="I113" t="str">
        <f t="shared" ca="1" si="12"/>
        <v>nDQkMN</v>
      </c>
      <c r="J113">
        <f t="shared" ca="1" si="13"/>
        <v>1</v>
      </c>
      <c r="K113" t="str">
        <f t="shared" ca="1" si="14"/>
        <v>OK</v>
      </c>
    </row>
    <row r="114" spans="8:11" x14ac:dyDescent="0.4">
      <c r="H114">
        <v>114</v>
      </c>
      <c r="I114" t="str">
        <f t="shared" ca="1" si="12"/>
        <v>2NLjgr</v>
      </c>
      <c r="J114">
        <f t="shared" ca="1" si="13"/>
        <v>1</v>
      </c>
      <c r="K114" t="str">
        <f t="shared" ca="1" si="14"/>
        <v>OK</v>
      </c>
    </row>
    <row r="115" spans="8:11" x14ac:dyDescent="0.4">
      <c r="H115">
        <v>115</v>
      </c>
      <c r="I115" t="str">
        <f t="shared" ca="1" si="12"/>
        <v>z31hvL</v>
      </c>
      <c r="J115">
        <f t="shared" ca="1" si="13"/>
        <v>1</v>
      </c>
      <c r="K115" t="str">
        <f t="shared" ca="1" si="14"/>
        <v>OK</v>
      </c>
    </row>
    <row r="116" spans="8:11" x14ac:dyDescent="0.4">
      <c r="H116">
        <v>116</v>
      </c>
      <c r="I116" t="str">
        <f t="shared" ca="1" si="12"/>
        <v>FxzEEY</v>
      </c>
      <c r="J116">
        <f t="shared" ca="1" si="13"/>
        <v>1</v>
      </c>
      <c r="K116" t="str">
        <f t="shared" ca="1" si="14"/>
        <v>OK</v>
      </c>
    </row>
    <row r="117" spans="8:11" x14ac:dyDescent="0.4">
      <c r="H117">
        <v>117</v>
      </c>
      <c r="I117" t="str">
        <f t="shared" ca="1" si="12"/>
        <v>e6ZYan</v>
      </c>
      <c r="J117">
        <f t="shared" ca="1" si="13"/>
        <v>1</v>
      </c>
      <c r="K117" t="str">
        <f t="shared" ca="1" si="14"/>
        <v>OK</v>
      </c>
    </row>
    <row r="118" spans="8:11" x14ac:dyDescent="0.4">
      <c r="H118">
        <v>118</v>
      </c>
      <c r="I118" t="str">
        <f t="shared" ca="1" si="12"/>
        <v>ay2SKa</v>
      </c>
      <c r="J118">
        <f t="shared" ca="1" si="13"/>
        <v>1</v>
      </c>
      <c r="K118" t="str">
        <f t="shared" ca="1" si="14"/>
        <v>OK</v>
      </c>
    </row>
    <row r="119" spans="8:11" x14ac:dyDescent="0.4">
      <c r="H119">
        <v>119</v>
      </c>
      <c r="I119" t="str">
        <f t="shared" ca="1" si="12"/>
        <v>zDELDA</v>
      </c>
      <c r="J119">
        <f t="shared" ca="1" si="13"/>
        <v>1</v>
      </c>
      <c r="K119" t="str">
        <f t="shared" ca="1" si="14"/>
        <v>OK</v>
      </c>
    </row>
    <row r="120" spans="8:11" x14ac:dyDescent="0.4">
      <c r="H120">
        <v>120</v>
      </c>
      <c r="I120" t="str">
        <f t="shared" ca="1" si="12"/>
        <v>KXEm4b</v>
      </c>
      <c r="J120">
        <f t="shared" ca="1" si="13"/>
        <v>1</v>
      </c>
      <c r="K120" t="str">
        <f t="shared" ca="1" si="14"/>
        <v>OK</v>
      </c>
    </row>
    <row r="121" spans="8:11" x14ac:dyDescent="0.4">
      <c r="H121">
        <v>121</v>
      </c>
      <c r="I121" t="str">
        <f t="shared" ca="1" si="12"/>
        <v>UYkwKL</v>
      </c>
      <c r="J121">
        <f t="shared" ca="1" si="13"/>
        <v>1</v>
      </c>
      <c r="K121" t="str">
        <f t="shared" ca="1" si="14"/>
        <v>OK</v>
      </c>
    </row>
    <row r="122" spans="8:11" x14ac:dyDescent="0.4">
      <c r="H122">
        <v>122</v>
      </c>
      <c r="I122" t="str">
        <f t="shared" ca="1" si="12"/>
        <v>JqpxNP</v>
      </c>
      <c r="J122">
        <f t="shared" ca="1" si="13"/>
        <v>1</v>
      </c>
      <c r="K122" t="str">
        <f t="shared" ca="1" si="14"/>
        <v>OK</v>
      </c>
    </row>
    <row r="123" spans="8:11" x14ac:dyDescent="0.4">
      <c r="H123">
        <v>123</v>
      </c>
      <c r="I123" t="str">
        <f t="shared" ca="1" si="12"/>
        <v>UKEfrK</v>
      </c>
      <c r="J123">
        <f t="shared" ca="1" si="13"/>
        <v>1</v>
      </c>
      <c r="K123" t="str">
        <f t="shared" ca="1" si="14"/>
        <v>OK</v>
      </c>
    </row>
    <row r="124" spans="8:11" x14ac:dyDescent="0.4">
      <c r="H124">
        <v>124</v>
      </c>
      <c r="I124" t="str">
        <f t="shared" ca="1" si="12"/>
        <v>MehxYt</v>
      </c>
      <c r="J124">
        <f t="shared" ca="1" si="13"/>
        <v>1</v>
      </c>
      <c r="K124" t="str">
        <f t="shared" ca="1" si="14"/>
        <v>OK</v>
      </c>
    </row>
    <row r="125" spans="8:11" x14ac:dyDescent="0.4">
      <c r="H125">
        <v>125</v>
      </c>
      <c r="I125" t="str">
        <f t="shared" ca="1" si="12"/>
        <v>MTTy3N</v>
      </c>
      <c r="J125">
        <f t="shared" ca="1" si="13"/>
        <v>1</v>
      </c>
      <c r="K125" t="str">
        <f t="shared" ca="1" si="14"/>
        <v>OK</v>
      </c>
    </row>
    <row r="126" spans="8:11" x14ac:dyDescent="0.4">
      <c r="H126">
        <v>126</v>
      </c>
      <c r="I126" t="str">
        <f t="shared" ca="1" si="12"/>
        <v>K9SBxW</v>
      </c>
      <c r="J126">
        <f t="shared" ca="1" si="13"/>
        <v>1</v>
      </c>
      <c r="K126" t="str">
        <f t="shared" ca="1" si="14"/>
        <v>OK</v>
      </c>
    </row>
    <row r="127" spans="8:11" x14ac:dyDescent="0.4">
      <c r="H127">
        <v>127</v>
      </c>
      <c r="I127" t="str">
        <f t="shared" ca="1" si="12"/>
        <v>NMJeiH</v>
      </c>
      <c r="J127">
        <f t="shared" ca="1" si="13"/>
        <v>1</v>
      </c>
      <c r="K127" t="str">
        <f t="shared" ca="1" si="14"/>
        <v>OK</v>
      </c>
    </row>
    <row r="128" spans="8:11" x14ac:dyDescent="0.4">
      <c r="H128">
        <v>128</v>
      </c>
      <c r="I128" t="str">
        <f t="shared" ca="1" si="12"/>
        <v>eDiGBt</v>
      </c>
      <c r="J128">
        <f t="shared" ca="1" si="13"/>
        <v>1</v>
      </c>
      <c r="K128" t="str">
        <f t="shared" ca="1" si="14"/>
        <v>OK</v>
      </c>
    </row>
    <row r="129" spans="8:11" x14ac:dyDescent="0.4">
      <c r="H129">
        <v>129</v>
      </c>
      <c r="I129" t="str">
        <f t="shared" ca="1" si="12"/>
        <v>BGSv4Z</v>
      </c>
      <c r="J129">
        <f t="shared" ca="1" si="13"/>
        <v>1</v>
      </c>
      <c r="K129" t="str">
        <f t="shared" ca="1" si="14"/>
        <v>OK</v>
      </c>
    </row>
    <row r="130" spans="8:11" x14ac:dyDescent="0.4">
      <c r="H130">
        <v>130</v>
      </c>
      <c r="I130" t="str">
        <f t="shared" ref="I130:I193" ca="1" si="15">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hP2NNp</v>
      </c>
      <c r="J130">
        <f t="shared" ca="1" si="13"/>
        <v>1</v>
      </c>
      <c r="K130" t="str">
        <f t="shared" ca="1" si="14"/>
        <v>OK</v>
      </c>
    </row>
    <row r="131" spans="8:11" x14ac:dyDescent="0.4">
      <c r="H131">
        <v>131</v>
      </c>
      <c r="I131" t="str">
        <f t="shared" ca="1" si="15"/>
        <v>9QHaVm</v>
      </c>
      <c r="J131">
        <f t="shared" ca="1" si="13"/>
        <v>1</v>
      </c>
      <c r="K131" t="str">
        <f t="shared" ca="1" si="14"/>
        <v>OK</v>
      </c>
    </row>
    <row r="132" spans="8:11" x14ac:dyDescent="0.4">
      <c r="H132">
        <v>132</v>
      </c>
      <c r="I132" t="str">
        <f t="shared" ca="1" si="15"/>
        <v>hJS1Bt</v>
      </c>
      <c r="J132">
        <f t="shared" ca="1" si="13"/>
        <v>1</v>
      </c>
      <c r="K132" t="str">
        <f t="shared" ca="1" si="14"/>
        <v>OK</v>
      </c>
    </row>
    <row r="133" spans="8:11" x14ac:dyDescent="0.4">
      <c r="H133">
        <v>133</v>
      </c>
      <c r="I133" t="str">
        <f t="shared" ca="1" si="15"/>
        <v>nrSVzU</v>
      </c>
      <c r="J133">
        <f t="shared" ca="1" si="13"/>
        <v>1</v>
      </c>
      <c r="K133" t="str">
        <f t="shared" ca="1" si="14"/>
        <v>OK</v>
      </c>
    </row>
    <row r="134" spans="8:11" x14ac:dyDescent="0.4">
      <c r="H134">
        <v>134</v>
      </c>
      <c r="I134" t="str">
        <f t="shared" ca="1" si="15"/>
        <v>dLCSDG</v>
      </c>
      <c r="J134">
        <f t="shared" ca="1" si="13"/>
        <v>1</v>
      </c>
      <c r="K134" t="str">
        <f t="shared" ca="1" si="14"/>
        <v>OK</v>
      </c>
    </row>
    <row r="135" spans="8:11" x14ac:dyDescent="0.4">
      <c r="H135">
        <v>135</v>
      </c>
      <c r="I135" t="str">
        <f t="shared" ca="1" si="15"/>
        <v>q64RjE</v>
      </c>
      <c r="J135">
        <f t="shared" ca="1" si="13"/>
        <v>1</v>
      </c>
      <c r="K135" t="str">
        <f t="shared" ca="1" si="14"/>
        <v>OK</v>
      </c>
    </row>
    <row r="136" spans="8:11" x14ac:dyDescent="0.4">
      <c r="H136">
        <v>136</v>
      </c>
      <c r="I136" t="str">
        <f t="shared" ca="1" si="15"/>
        <v>v7YR31</v>
      </c>
      <c r="J136">
        <f t="shared" ca="1" si="13"/>
        <v>1</v>
      </c>
      <c r="K136" t="str">
        <f t="shared" ca="1" si="14"/>
        <v>OK</v>
      </c>
    </row>
    <row r="137" spans="8:11" x14ac:dyDescent="0.4">
      <c r="H137">
        <v>137</v>
      </c>
      <c r="I137" t="str">
        <f t="shared" ca="1" si="15"/>
        <v>9VB5GF</v>
      </c>
      <c r="J137">
        <f t="shared" ca="1" si="13"/>
        <v>1</v>
      </c>
      <c r="K137" t="str">
        <f t="shared" ca="1" si="14"/>
        <v>OK</v>
      </c>
    </row>
    <row r="138" spans="8:11" x14ac:dyDescent="0.4">
      <c r="H138">
        <v>138</v>
      </c>
      <c r="I138" t="str">
        <f t="shared" ca="1" si="15"/>
        <v>KWWBQ8</v>
      </c>
      <c r="J138">
        <f t="shared" ca="1" si="13"/>
        <v>1</v>
      </c>
      <c r="K138" t="str">
        <f t="shared" ca="1" si="14"/>
        <v>OK</v>
      </c>
    </row>
    <row r="139" spans="8:11" x14ac:dyDescent="0.4">
      <c r="H139">
        <v>139</v>
      </c>
      <c r="I139" t="str">
        <f t="shared" ca="1" si="15"/>
        <v>yNuVYA</v>
      </c>
      <c r="J139">
        <f t="shared" ca="1" si="13"/>
        <v>1</v>
      </c>
      <c r="K139" t="str">
        <f t="shared" ca="1" si="14"/>
        <v>OK</v>
      </c>
    </row>
    <row r="140" spans="8:11" x14ac:dyDescent="0.4">
      <c r="H140">
        <v>140</v>
      </c>
      <c r="I140" t="str">
        <f t="shared" ca="1" si="15"/>
        <v>3cU3n8</v>
      </c>
      <c r="J140">
        <f t="shared" ca="1" si="13"/>
        <v>1</v>
      </c>
      <c r="K140" t="str">
        <f t="shared" ca="1" si="14"/>
        <v>OK</v>
      </c>
    </row>
    <row r="141" spans="8:11" x14ac:dyDescent="0.4">
      <c r="H141">
        <v>141</v>
      </c>
      <c r="I141" t="str">
        <f t="shared" ca="1" si="15"/>
        <v>pkU7is</v>
      </c>
      <c r="J141">
        <f t="shared" ca="1" si="13"/>
        <v>1</v>
      </c>
      <c r="K141" t="str">
        <f t="shared" ca="1" si="14"/>
        <v>OK</v>
      </c>
    </row>
    <row r="142" spans="8:11" x14ac:dyDescent="0.4">
      <c r="H142">
        <v>142</v>
      </c>
      <c r="I142" t="str">
        <f t="shared" ca="1" si="15"/>
        <v>5eEBiZ</v>
      </c>
      <c r="J142">
        <f t="shared" ca="1" si="13"/>
        <v>1</v>
      </c>
      <c r="K142" t="str">
        <f t="shared" ca="1" si="14"/>
        <v>OK</v>
      </c>
    </row>
    <row r="143" spans="8:11" x14ac:dyDescent="0.4">
      <c r="H143">
        <v>143</v>
      </c>
      <c r="I143" t="str">
        <f t="shared" ca="1" si="15"/>
        <v>BTNJi3</v>
      </c>
      <c r="J143">
        <f t="shared" ca="1" si="13"/>
        <v>1</v>
      </c>
      <c r="K143" t="str">
        <f t="shared" ca="1" si="14"/>
        <v>OK</v>
      </c>
    </row>
    <row r="144" spans="8:11" x14ac:dyDescent="0.4">
      <c r="H144">
        <v>144</v>
      </c>
      <c r="I144" t="str">
        <f t="shared" ca="1" si="15"/>
        <v>KAYWeG</v>
      </c>
      <c r="J144">
        <f t="shared" ca="1" si="13"/>
        <v>1</v>
      </c>
      <c r="K144" t="str">
        <f t="shared" ca="1" si="14"/>
        <v>OK</v>
      </c>
    </row>
    <row r="145" spans="8:11" x14ac:dyDescent="0.4">
      <c r="H145">
        <v>145</v>
      </c>
      <c r="I145" t="str">
        <f t="shared" ca="1" si="15"/>
        <v>zfL6Db</v>
      </c>
      <c r="J145">
        <f t="shared" ca="1" si="13"/>
        <v>1</v>
      </c>
      <c r="K145" t="str">
        <f t="shared" ca="1" si="14"/>
        <v>OK</v>
      </c>
    </row>
    <row r="146" spans="8:11" x14ac:dyDescent="0.4">
      <c r="H146">
        <v>146</v>
      </c>
      <c r="I146" t="str">
        <f t="shared" ca="1" si="15"/>
        <v>kXEeFq</v>
      </c>
      <c r="J146">
        <f t="shared" ca="1" si="13"/>
        <v>1</v>
      </c>
      <c r="K146" t="str">
        <f t="shared" ca="1" si="14"/>
        <v>OK</v>
      </c>
    </row>
    <row r="147" spans="8:11" x14ac:dyDescent="0.4">
      <c r="H147">
        <v>147</v>
      </c>
      <c r="I147" t="str">
        <f t="shared" ca="1" si="15"/>
        <v>z8JDLG</v>
      </c>
      <c r="J147">
        <f t="shared" ca="1" si="13"/>
        <v>1</v>
      </c>
      <c r="K147" t="str">
        <f t="shared" ca="1" si="14"/>
        <v>OK</v>
      </c>
    </row>
    <row r="148" spans="8:11" x14ac:dyDescent="0.4">
      <c r="H148">
        <v>148</v>
      </c>
      <c r="I148" t="str">
        <f t="shared" ca="1" si="15"/>
        <v>2gAoJb</v>
      </c>
      <c r="J148">
        <f t="shared" ca="1" si="13"/>
        <v>1</v>
      </c>
      <c r="K148" t="str">
        <f t="shared" ca="1" si="14"/>
        <v>OK</v>
      </c>
    </row>
    <row r="149" spans="8:11" x14ac:dyDescent="0.4">
      <c r="H149">
        <v>149</v>
      </c>
      <c r="I149" t="str">
        <f t="shared" ca="1" si="15"/>
        <v>9eGGrn</v>
      </c>
      <c r="J149">
        <f t="shared" ca="1" si="13"/>
        <v>1</v>
      </c>
      <c r="K149" t="str">
        <f t="shared" ca="1" si="14"/>
        <v>OK</v>
      </c>
    </row>
    <row r="150" spans="8:11" x14ac:dyDescent="0.4">
      <c r="H150">
        <v>150</v>
      </c>
      <c r="I150" t="str">
        <f t="shared" ca="1" si="15"/>
        <v>oyZMkJ</v>
      </c>
      <c r="J150">
        <f t="shared" ca="1" si="13"/>
        <v>1</v>
      </c>
      <c r="K150" t="str">
        <f t="shared" ca="1" si="14"/>
        <v>OK</v>
      </c>
    </row>
    <row r="151" spans="8:11" x14ac:dyDescent="0.4">
      <c r="H151">
        <v>151</v>
      </c>
      <c r="I151" t="str">
        <f t="shared" ca="1" si="15"/>
        <v>M6XBAK</v>
      </c>
      <c r="J151">
        <f t="shared" ca="1" si="13"/>
        <v>1</v>
      </c>
      <c r="K151" t="str">
        <f t="shared" ca="1" si="14"/>
        <v>OK</v>
      </c>
    </row>
    <row r="152" spans="8:11" x14ac:dyDescent="0.4">
      <c r="H152">
        <v>152</v>
      </c>
      <c r="I152" t="str">
        <f t="shared" ca="1" si="15"/>
        <v>Ctwj7B</v>
      </c>
      <c r="J152">
        <f t="shared" ca="1" si="13"/>
        <v>1</v>
      </c>
      <c r="K152" t="str">
        <f t="shared" ca="1" si="14"/>
        <v>OK</v>
      </c>
    </row>
    <row r="153" spans="8:11" x14ac:dyDescent="0.4">
      <c r="H153">
        <v>153</v>
      </c>
      <c r="I153" t="str">
        <f t="shared" ca="1" si="15"/>
        <v>Ko15mN</v>
      </c>
      <c r="J153">
        <f t="shared" ca="1" si="13"/>
        <v>1</v>
      </c>
      <c r="K153" t="str">
        <f t="shared" ca="1" si="14"/>
        <v>OK</v>
      </c>
    </row>
    <row r="154" spans="8:11" x14ac:dyDescent="0.4">
      <c r="H154">
        <v>154</v>
      </c>
      <c r="I154" t="str">
        <f t="shared" ca="1" si="15"/>
        <v>L9sm8j</v>
      </c>
      <c r="J154">
        <f t="shared" ca="1" si="13"/>
        <v>1</v>
      </c>
      <c r="K154" t="str">
        <f t="shared" ca="1" si="14"/>
        <v>OK</v>
      </c>
    </row>
    <row r="155" spans="8:11" x14ac:dyDescent="0.4">
      <c r="H155">
        <v>155</v>
      </c>
      <c r="I155" t="str">
        <f t="shared" ca="1" si="15"/>
        <v>wQUyiF</v>
      </c>
      <c r="J155">
        <f t="shared" ca="1" si="13"/>
        <v>1</v>
      </c>
      <c r="K155" t="str">
        <f t="shared" ca="1" si="14"/>
        <v>OK</v>
      </c>
    </row>
    <row r="156" spans="8:11" x14ac:dyDescent="0.4">
      <c r="H156">
        <v>156</v>
      </c>
      <c r="I156" t="str">
        <f t="shared" ca="1" si="15"/>
        <v>KHT1Cs</v>
      </c>
      <c r="J156">
        <f t="shared" ca="1" si="13"/>
        <v>1</v>
      </c>
      <c r="K156" t="str">
        <f t="shared" ca="1" si="14"/>
        <v>OK</v>
      </c>
    </row>
    <row r="157" spans="8:11" x14ac:dyDescent="0.4">
      <c r="H157">
        <v>157</v>
      </c>
      <c r="I157" t="str">
        <f t="shared" ca="1" si="15"/>
        <v>eSNYGt</v>
      </c>
      <c r="J157">
        <f t="shared" ca="1" si="13"/>
        <v>1</v>
      </c>
      <c r="K157" t="str">
        <f t="shared" ca="1" si="14"/>
        <v>OK</v>
      </c>
    </row>
    <row r="158" spans="8:11" x14ac:dyDescent="0.4">
      <c r="H158">
        <v>158</v>
      </c>
      <c r="I158" t="str">
        <f t="shared" ca="1" si="15"/>
        <v>gVJNnj</v>
      </c>
      <c r="J158">
        <f t="shared" ca="1" si="13"/>
        <v>1</v>
      </c>
      <c r="K158" t="str">
        <f t="shared" ca="1" si="14"/>
        <v>OK</v>
      </c>
    </row>
    <row r="159" spans="8:11" x14ac:dyDescent="0.4">
      <c r="H159">
        <v>159</v>
      </c>
      <c r="I159" t="str">
        <f t="shared" ca="1" si="15"/>
        <v>QNAiKL</v>
      </c>
      <c r="J159">
        <f t="shared" ca="1" si="13"/>
        <v>1</v>
      </c>
      <c r="K159" t="str">
        <f t="shared" ca="1" si="14"/>
        <v>OK</v>
      </c>
    </row>
    <row r="160" spans="8:11" x14ac:dyDescent="0.4">
      <c r="H160">
        <v>160</v>
      </c>
      <c r="I160" t="str">
        <f t="shared" ca="1" si="15"/>
        <v>bGkPrQ</v>
      </c>
      <c r="J160">
        <f t="shared" ca="1" si="13"/>
        <v>1</v>
      </c>
      <c r="K160" t="str">
        <f t="shared" ca="1" si="14"/>
        <v>OK</v>
      </c>
    </row>
    <row r="161" spans="8:11" x14ac:dyDescent="0.4">
      <c r="H161">
        <v>161</v>
      </c>
      <c r="I161" t="str">
        <f t="shared" ca="1" si="15"/>
        <v>9bJMYq</v>
      </c>
      <c r="J161">
        <f t="shared" ca="1" si="13"/>
        <v>1</v>
      </c>
      <c r="K161" t="str">
        <f t="shared" ca="1" si="14"/>
        <v>OK</v>
      </c>
    </row>
    <row r="162" spans="8:11" x14ac:dyDescent="0.4">
      <c r="H162">
        <v>162</v>
      </c>
      <c r="I162" t="str">
        <f t="shared" ca="1" si="15"/>
        <v>GwPfBv</v>
      </c>
      <c r="J162">
        <f t="shared" ca="1" si="13"/>
        <v>1</v>
      </c>
      <c r="K162" t="str">
        <f t="shared" ca="1" si="14"/>
        <v>OK</v>
      </c>
    </row>
    <row r="163" spans="8:11" x14ac:dyDescent="0.4">
      <c r="H163">
        <v>163</v>
      </c>
      <c r="I163" t="str">
        <f t="shared" ca="1" si="15"/>
        <v>aGXLQo</v>
      </c>
      <c r="J163">
        <f t="shared" ca="1" si="13"/>
        <v>1</v>
      </c>
      <c r="K163" t="str">
        <f t="shared" ca="1" si="14"/>
        <v>OK</v>
      </c>
    </row>
    <row r="164" spans="8:11" x14ac:dyDescent="0.4">
      <c r="H164">
        <v>164</v>
      </c>
      <c r="I164" t="str">
        <f t="shared" ca="1" si="15"/>
        <v>WVsWc7</v>
      </c>
      <c r="J164">
        <f t="shared" ca="1" si="13"/>
        <v>1</v>
      </c>
      <c r="K164" t="str">
        <f t="shared" ca="1" si="14"/>
        <v>OK</v>
      </c>
    </row>
    <row r="165" spans="8:11" x14ac:dyDescent="0.4">
      <c r="H165">
        <v>165</v>
      </c>
      <c r="I165" t="str">
        <f t="shared" ca="1" si="15"/>
        <v>NBECYJ</v>
      </c>
      <c r="J165">
        <f t="shared" ca="1" si="13"/>
        <v>1</v>
      </c>
      <c r="K165" t="str">
        <f t="shared" ca="1" si="14"/>
        <v>OK</v>
      </c>
    </row>
    <row r="166" spans="8:11" x14ac:dyDescent="0.4">
      <c r="H166">
        <v>166</v>
      </c>
      <c r="I166" t="str">
        <f t="shared" ca="1" si="15"/>
        <v>NnZZsM</v>
      </c>
      <c r="J166">
        <f t="shared" ca="1" si="13"/>
        <v>1</v>
      </c>
      <c r="K166" t="str">
        <f t="shared" ca="1" si="14"/>
        <v>OK</v>
      </c>
    </row>
    <row r="167" spans="8:11" x14ac:dyDescent="0.4">
      <c r="H167">
        <v>167</v>
      </c>
      <c r="I167" t="str">
        <f t="shared" ca="1" si="15"/>
        <v>GkYKMJ</v>
      </c>
      <c r="J167">
        <f t="shared" ca="1" si="13"/>
        <v>1</v>
      </c>
      <c r="K167" t="str">
        <f t="shared" ca="1" si="14"/>
        <v>OK</v>
      </c>
    </row>
    <row r="168" spans="8:11" x14ac:dyDescent="0.4">
      <c r="H168">
        <v>168</v>
      </c>
      <c r="I168" t="str">
        <f t="shared" ca="1" si="15"/>
        <v>SGp2xL</v>
      </c>
      <c r="J168">
        <f t="shared" ca="1" si="13"/>
        <v>1</v>
      </c>
      <c r="K168" t="str">
        <f t="shared" ca="1" si="14"/>
        <v>OK</v>
      </c>
    </row>
    <row r="169" spans="8:11" x14ac:dyDescent="0.4">
      <c r="H169">
        <v>169</v>
      </c>
      <c r="I169" t="str">
        <f t="shared" ca="1" si="15"/>
        <v>3bxL8J</v>
      </c>
      <c r="J169">
        <f t="shared" ca="1" si="13"/>
        <v>1</v>
      </c>
      <c r="K169" t="str">
        <f t="shared" ca="1" si="14"/>
        <v>OK</v>
      </c>
    </row>
    <row r="170" spans="8:11" x14ac:dyDescent="0.4">
      <c r="H170">
        <v>170</v>
      </c>
      <c r="I170" t="str">
        <f t="shared" ca="1" si="15"/>
        <v>HERoLN</v>
      </c>
      <c r="J170">
        <f t="shared" ca="1" si="13"/>
        <v>1</v>
      </c>
      <c r="K170" t="str">
        <f t="shared" ca="1" si="14"/>
        <v>OK</v>
      </c>
    </row>
    <row r="171" spans="8:11" x14ac:dyDescent="0.4">
      <c r="H171">
        <v>171</v>
      </c>
      <c r="I171" t="str">
        <f t="shared" ca="1" si="15"/>
        <v>iGXjFh</v>
      </c>
      <c r="J171">
        <f t="shared" ca="1" si="13"/>
        <v>1</v>
      </c>
      <c r="K171" t="str">
        <f t="shared" ca="1" si="14"/>
        <v>OK</v>
      </c>
    </row>
    <row r="172" spans="8:11" x14ac:dyDescent="0.4">
      <c r="H172">
        <v>172</v>
      </c>
      <c r="I172" t="str">
        <f t="shared" ca="1" si="15"/>
        <v>ubJefo</v>
      </c>
      <c r="J172">
        <f t="shared" ca="1" si="13"/>
        <v>1</v>
      </c>
      <c r="K172" t="str">
        <f t="shared" ca="1" si="14"/>
        <v>OK</v>
      </c>
    </row>
    <row r="173" spans="8:11" x14ac:dyDescent="0.4">
      <c r="H173">
        <v>173</v>
      </c>
      <c r="I173" t="str">
        <f t="shared" ca="1" si="15"/>
        <v>xBqcNU</v>
      </c>
      <c r="J173">
        <f t="shared" ca="1" si="13"/>
        <v>1</v>
      </c>
      <c r="K173" t="str">
        <f t="shared" ca="1" si="14"/>
        <v>OK</v>
      </c>
    </row>
    <row r="174" spans="8:11" x14ac:dyDescent="0.4">
      <c r="H174">
        <v>174</v>
      </c>
      <c r="I174" t="str">
        <f t="shared" ca="1" si="15"/>
        <v>JaNQ1A</v>
      </c>
      <c r="J174">
        <f t="shared" ca="1" si="13"/>
        <v>1</v>
      </c>
      <c r="K174" t="str">
        <f t="shared" ca="1" si="14"/>
        <v>OK</v>
      </c>
    </row>
    <row r="175" spans="8:11" x14ac:dyDescent="0.4">
      <c r="H175">
        <v>175</v>
      </c>
      <c r="I175" t="str">
        <f t="shared" ca="1" si="15"/>
        <v>DGQbsF</v>
      </c>
      <c r="J175">
        <f t="shared" ca="1" si="13"/>
        <v>1</v>
      </c>
      <c r="K175" t="str">
        <f t="shared" ca="1" si="14"/>
        <v>OK</v>
      </c>
    </row>
    <row r="176" spans="8:11" x14ac:dyDescent="0.4">
      <c r="H176">
        <v>176</v>
      </c>
      <c r="I176" t="str">
        <f t="shared" ca="1" si="15"/>
        <v>iaLKud</v>
      </c>
      <c r="J176">
        <f t="shared" ref="J176:J239" ca="1" si="16">COUNTIF(I:I,I176)</f>
        <v>1</v>
      </c>
      <c r="K176" t="str">
        <f t="shared" ref="K176:K239" ca="1" si="17">+IF(J176=1,"OK","ダブり")</f>
        <v>OK</v>
      </c>
    </row>
    <row r="177" spans="8:11" x14ac:dyDescent="0.4">
      <c r="H177">
        <v>177</v>
      </c>
      <c r="I177" t="str">
        <f t="shared" ca="1" si="15"/>
        <v>JNQF2D</v>
      </c>
      <c r="J177">
        <f t="shared" ca="1" si="16"/>
        <v>1</v>
      </c>
      <c r="K177" t="str">
        <f t="shared" ca="1" si="17"/>
        <v>OK</v>
      </c>
    </row>
    <row r="178" spans="8:11" x14ac:dyDescent="0.4">
      <c r="H178">
        <v>178</v>
      </c>
      <c r="I178" t="str">
        <f t="shared" ca="1" si="15"/>
        <v>D5LkQJ</v>
      </c>
      <c r="J178">
        <f t="shared" ca="1" si="16"/>
        <v>1</v>
      </c>
      <c r="K178" t="str">
        <f t="shared" ca="1" si="17"/>
        <v>OK</v>
      </c>
    </row>
    <row r="179" spans="8:11" x14ac:dyDescent="0.4">
      <c r="H179">
        <v>179</v>
      </c>
      <c r="I179" t="str">
        <f t="shared" ca="1" si="15"/>
        <v>ZybN1C</v>
      </c>
      <c r="J179">
        <f t="shared" ca="1" si="16"/>
        <v>1</v>
      </c>
      <c r="K179" t="str">
        <f t="shared" ca="1" si="17"/>
        <v>OK</v>
      </c>
    </row>
    <row r="180" spans="8:11" x14ac:dyDescent="0.4">
      <c r="H180">
        <v>180</v>
      </c>
      <c r="I180" t="str">
        <f t="shared" ca="1" si="15"/>
        <v>QkU2r6</v>
      </c>
      <c r="J180">
        <f t="shared" ca="1" si="16"/>
        <v>1</v>
      </c>
      <c r="K180" t="str">
        <f t="shared" ca="1" si="17"/>
        <v>OK</v>
      </c>
    </row>
    <row r="181" spans="8:11" x14ac:dyDescent="0.4">
      <c r="H181">
        <v>181</v>
      </c>
      <c r="I181" t="str">
        <f t="shared" ca="1" si="15"/>
        <v>EibNWN</v>
      </c>
      <c r="J181">
        <f t="shared" ca="1" si="16"/>
        <v>1</v>
      </c>
      <c r="K181" t="str">
        <f t="shared" ca="1" si="17"/>
        <v>OK</v>
      </c>
    </row>
    <row r="182" spans="8:11" x14ac:dyDescent="0.4">
      <c r="H182">
        <v>182</v>
      </c>
      <c r="I182" t="str">
        <f t="shared" ca="1" si="15"/>
        <v>16uGP8</v>
      </c>
      <c r="J182">
        <f t="shared" ca="1" si="16"/>
        <v>1</v>
      </c>
      <c r="K182" t="str">
        <f t="shared" ca="1" si="17"/>
        <v>OK</v>
      </c>
    </row>
    <row r="183" spans="8:11" x14ac:dyDescent="0.4">
      <c r="H183">
        <v>183</v>
      </c>
      <c r="I183" t="str">
        <f t="shared" ca="1" si="15"/>
        <v>eFGSd5</v>
      </c>
      <c r="J183">
        <f t="shared" ca="1" si="16"/>
        <v>1</v>
      </c>
      <c r="K183" t="str">
        <f t="shared" ca="1" si="17"/>
        <v>OK</v>
      </c>
    </row>
    <row r="184" spans="8:11" x14ac:dyDescent="0.4">
      <c r="H184">
        <v>184</v>
      </c>
      <c r="I184" t="str">
        <f t="shared" ca="1" si="15"/>
        <v>p2LsJW</v>
      </c>
      <c r="J184">
        <f t="shared" ca="1" si="16"/>
        <v>1</v>
      </c>
      <c r="K184" t="str">
        <f t="shared" ca="1" si="17"/>
        <v>OK</v>
      </c>
    </row>
    <row r="185" spans="8:11" x14ac:dyDescent="0.4">
      <c r="H185">
        <v>185</v>
      </c>
      <c r="I185" t="str">
        <f t="shared" ca="1" si="15"/>
        <v>wi8AUM</v>
      </c>
      <c r="J185">
        <f t="shared" ca="1" si="16"/>
        <v>1</v>
      </c>
      <c r="K185" t="str">
        <f t="shared" ca="1" si="17"/>
        <v>OK</v>
      </c>
    </row>
    <row r="186" spans="8:11" x14ac:dyDescent="0.4">
      <c r="H186">
        <v>186</v>
      </c>
      <c r="I186" t="str">
        <f t="shared" ca="1" si="15"/>
        <v>99uKuv</v>
      </c>
      <c r="J186">
        <f t="shared" ca="1" si="16"/>
        <v>1</v>
      </c>
      <c r="K186" t="str">
        <f t="shared" ca="1" si="17"/>
        <v>OK</v>
      </c>
    </row>
    <row r="187" spans="8:11" x14ac:dyDescent="0.4">
      <c r="H187">
        <v>187</v>
      </c>
      <c r="I187" t="str">
        <f t="shared" ca="1" si="15"/>
        <v>CtzYW7</v>
      </c>
      <c r="J187">
        <f t="shared" ca="1" si="16"/>
        <v>1</v>
      </c>
      <c r="K187" t="str">
        <f t="shared" ca="1" si="17"/>
        <v>OK</v>
      </c>
    </row>
    <row r="188" spans="8:11" x14ac:dyDescent="0.4">
      <c r="H188">
        <v>188</v>
      </c>
      <c r="I188" t="str">
        <f t="shared" ca="1" si="15"/>
        <v>fxXfr7</v>
      </c>
      <c r="J188">
        <f t="shared" ca="1" si="16"/>
        <v>1</v>
      </c>
      <c r="K188" t="str">
        <f t="shared" ca="1" si="17"/>
        <v>OK</v>
      </c>
    </row>
    <row r="189" spans="8:11" x14ac:dyDescent="0.4">
      <c r="H189">
        <v>189</v>
      </c>
      <c r="I189" t="str">
        <f t="shared" ca="1" si="15"/>
        <v>NJ8fF3</v>
      </c>
      <c r="J189">
        <f t="shared" ca="1" si="16"/>
        <v>1</v>
      </c>
      <c r="K189" t="str">
        <f t="shared" ca="1" si="17"/>
        <v>OK</v>
      </c>
    </row>
    <row r="190" spans="8:11" x14ac:dyDescent="0.4">
      <c r="H190">
        <v>190</v>
      </c>
      <c r="I190" t="str">
        <f t="shared" ca="1" si="15"/>
        <v>2Jxy3h</v>
      </c>
      <c r="J190">
        <f t="shared" ca="1" si="16"/>
        <v>1</v>
      </c>
      <c r="K190" t="str">
        <f t="shared" ca="1" si="17"/>
        <v>OK</v>
      </c>
    </row>
    <row r="191" spans="8:11" x14ac:dyDescent="0.4">
      <c r="H191">
        <v>191</v>
      </c>
      <c r="I191" t="str">
        <f t="shared" ca="1" si="15"/>
        <v>1Z92J6</v>
      </c>
      <c r="J191">
        <f t="shared" ca="1" si="16"/>
        <v>1</v>
      </c>
      <c r="K191" t="str">
        <f t="shared" ca="1" si="17"/>
        <v>OK</v>
      </c>
    </row>
    <row r="192" spans="8:11" x14ac:dyDescent="0.4">
      <c r="H192">
        <v>192</v>
      </c>
      <c r="I192" t="str">
        <f t="shared" ca="1" si="15"/>
        <v>G379oR</v>
      </c>
      <c r="J192">
        <f t="shared" ca="1" si="16"/>
        <v>1</v>
      </c>
      <c r="K192" t="str">
        <f t="shared" ca="1" si="17"/>
        <v>OK</v>
      </c>
    </row>
    <row r="193" spans="8:11" x14ac:dyDescent="0.4">
      <c r="H193">
        <v>193</v>
      </c>
      <c r="I193" t="str">
        <f t="shared" ca="1" si="15"/>
        <v>BQHsoH</v>
      </c>
      <c r="J193">
        <f t="shared" ca="1" si="16"/>
        <v>1</v>
      </c>
      <c r="K193" t="str">
        <f t="shared" ca="1" si="17"/>
        <v>OK</v>
      </c>
    </row>
    <row r="194" spans="8:11" x14ac:dyDescent="0.4">
      <c r="H194">
        <v>194</v>
      </c>
      <c r="I194" t="str">
        <f t="shared" ref="I194:I257" ca="1" si="18">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KL2MLB</v>
      </c>
      <c r="J194">
        <f t="shared" ca="1" si="16"/>
        <v>1</v>
      </c>
      <c r="K194" t="str">
        <f t="shared" ca="1" si="17"/>
        <v>OK</v>
      </c>
    </row>
    <row r="195" spans="8:11" x14ac:dyDescent="0.4">
      <c r="H195">
        <v>195</v>
      </c>
      <c r="I195" t="str">
        <f t="shared" ca="1" si="18"/>
        <v>sUNENF</v>
      </c>
      <c r="J195">
        <f t="shared" ca="1" si="16"/>
        <v>1</v>
      </c>
      <c r="K195" t="str">
        <f t="shared" ca="1" si="17"/>
        <v>OK</v>
      </c>
    </row>
    <row r="196" spans="8:11" x14ac:dyDescent="0.4">
      <c r="H196">
        <v>196</v>
      </c>
      <c r="I196" t="str">
        <f t="shared" ca="1" si="18"/>
        <v>HdXUkC</v>
      </c>
      <c r="J196">
        <f t="shared" ca="1" si="16"/>
        <v>1</v>
      </c>
      <c r="K196" t="str">
        <f t="shared" ca="1" si="17"/>
        <v>OK</v>
      </c>
    </row>
    <row r="197" spans="8:11" x14ac:dyDescent="0.4">
      <c r="H197">
        <v>197</v>
      </c>
      <c r="I197" t="str">
        <f t="shared" ca="1" si="18"/>
        <v>DqDWmq</v>
      </c>
      <c r="J197">
        <f t="shared" ca="1" si="16"/>
        <v>1</v>
      </c>
      <c r="K197" t="str">
        <f t="shared" ca="1" si="17"/>
        <v>OK</v>
      </c>
    </row>
    <row r="198" spans="8:11" x14ac:dyDescent="0.4">
      <c r="H198">
        <v>198</v>
      </c>
      <c r="I198" t="str">
        <f t="shared" ca="1" si="18"/>
        <v>YSUNcK</v>
      </c>
      <c r="J198">
        <f t="shared" ca="1" si="16"/>
        <v>1</v>
      </c>
      <c r="K198" t="str">
        <f t="shared" ca="1" si="17"/>
        <v>OK</v>
      </c>
    </row>
    <row r="199" spans="8:11" x14ac:dyDescent="0.4">
      <c r="H199">
        <v>199</v>
      </c>
      <c r="I199" t="str">
        <f t="shared" ca="1" si="18"/>
        <v>JKda5q</v>
      </c>
      <c r="J199">
        <f t="shared" ca="1" si="16"/>
        <v>1</v>
      </c>
      <c r="K199" t="str">
        <f t="shared" ca="1" si="17"/>
        <v>OK</v>
      </c>
    </row>
    <row r="200" spans="8:11" x14ac:dyDescent="0.4">
      <c r="H200">
        <v>200</v>
      </c>
      <c r="I200" t="str">
        <f t="shared" ca="1" si="18"/>
        <v>HYguY8</v>
      </c>
      <c r="J200">
        <f t="shared" ca="1" si="16"/>
        <v>1</v>
      </c>
      <c r="K200" t="str">
        <f t="shared" ca="1" si="17"/>
        <v>OK</v>
      </c>
    </row>
    <row r="201" spans="8:11" x14ac:dyDescent="0.4">
      <c r="H201">
        <v>201</v>
      </c>
      <c r="I201" t="str">
        <f t="shared" ca="1" si="18"/>
        <v>KrcGAa</v>
      </c>
      <c r="J201">
        <f t="shared" ca="1" si="16"/>
        <v>1</v>
      </c>
      <c r="K201" t="str">
        <f t="shared" ca="1" si="17"/>
        <v>OK</v>
      </c>
    </row>
    <row r="202" spans="8:11" x14ac:dyDescent="0.4">
      <c r="H202">
        <v>202</v>
      </c>
      <c r="I202" t="str">
        <f t="shared" ca="1" si="18"/>
        <v>aSgK8d</v>
      </c>
      <c r="J202">
        <f t="shared" ca="1" si="16"/>
        <v>1</v>
      </c>
      <c r="K202" t="str">
        <f t="shared" ca="1" si="17"/>
        <v>OK</v>
      </c>
    </row>
    <row r="203" spans="8:11" x14ac:dyDescent="0.4">
      <c r="H203">
        <v>203</v>
      </c>
      <c r="I203" t="str">
        <f t="shared" ca="1" si="18"/>
        <v>eR4jwy</v>
      </c>
      <c r="J203">
        <f t="shared" ca="1" si="16"/>
        <v>1</v>
      </c>
      <c r="K203" t="str">
        <f t="shared" ca="1" si="17"/>
        <v>OK</v>
      </c>
    </row>
    <row r="204" spans="8:11" x14ac:dyDescent="0.4">
      <c r="H204">
        <v>204</v>
      </c>
      <c r="I204" t="str">
        <f t="shared" ca="1" si="18"/>
        <v>sP74WN</v>
      </c>
      <c r="J204">
        <f t="shared" ca="1" si="16"/>
        <v>1</v>
      </c>
      <c r="K204" t="str">
        <f t="shared" ca="1" si="17"/>
        <v>OK</v>
      </c>
    </row>
    <row r="205" spans="8:11" x14ac:dyDescent="0.4">
      <c r="H205">
        <v>205</v>
      </c>
      <c r="I205" t="str">
        <f t="shared" ca="1" si="18"/>
        <v>FRUf45</v>
      </c>
      <c r="J205">
        <f t="shared" ca="1" si="16"/>
        <v>1</v>
      </c>
      <c r="K205" t="str">
        <f t="shared" ca="1" si="17"/>
        <v>OK</v>
      </c>
    </row>
    <row r="206" spans="8:11" x14ac:dyDescent="0.4">
      <c r="H206">
        <v>206</v>
      </c>
      <c r="I206" t="str">
        <f t="shared" ca="1" si="18"/>
        <v>YgUqaH</v>
      </c>
      <c r="J206">
        <f t="shared" ca="1" si="16"/>
        <v>1</v>
      </c>
      <c r="K206" t="str">
        <f t="shared" ca="1" si="17"/>
        <v>OK</v>
      </c>
    </row>
    <row r="207" spans="8:11" x14ac:dyDescent="0.4">
      <c r="H207">
        <v>207</v>
      </c>
      <c r="I207" t="str">
        <f t="shared" ca="1" si="18"/>
        <v>KRHTMD</v>
      </c>
      <c r="J207">
        <f t="shared" ca="1" si="16"/>
        <v>1</v>
      </c>
      <c r="K207" t="str">
        <f t="shared" ca="1" si="17"/>
        <v>OK</v>
      </c>
    </row>
    <row r="208" spans="8:11" x14ac:dyDescent="0.4">
      <c r="H208">
        <v>208</v>
      </c>
      <c r="I208" t="str">
        <f t="shared" ca="1" si="18"/>
        <v>ASbkmQ</v>
      </c>
      <c r="J208">
        <f t="shared" ca="1" si="16"/>
        <v>1</v>
      </c>
      <c r="K208" t="str">
        <f t="shared" ca="1" si="17"/>
        <v>OK</v>
      </c>
    </row>
    <row r="209" spans="8:11" x14ac:dyDescent="0.4">
      <c r="H209">
        <v>209</v>
      </c>
      <c r="I209" t="str">
        <f t="shared" ca="1" si="18"/>
        <v>JdaFZR</v>
      </c>
      <c r="J209">
        <f t="shared" ca="1" si="16"/>
        <v>1</v>
      </c>
      <c r="K209" t="str">
        <f t="shared" ca="1" si="17"/>
        <v>OK</v>
      </c>
    </row>
    <row r="210" spans="8:11" x14ac:dyDescent="0.4">
      <c r="H210">
        <v>210</v>
      </c>
      <c r="I210" t="str">
        <f t="shared" ca="1" si="18"/>
        <v>6hZMK9</v>
      </c>
      <c r="J210">
        <f t="shared" ca="1" si="16"/>
        <v>1</v>
      </c>
      <c r="K210" t="str">
        <f t="shared" ca="1" si="17"/>
        <v>OK</v>
      </c>
    </row>
    <row r="211" spans="8:11" x14ac:dyDescent="0.4">
      <c r="H211">
        <v>211</v>
      </c>
      <c r="I211" t="str">
        <f t="shared" ca="1" si="18"/>
        <v>VM2XeN</v>
      </c>
      <c r="J211">
        <f t="shared" ca="1" si="16"/>
        <v>1</v>
      </c>
      <c r="K211" t="str">
        <f t="shared" ca="1" si="17"/>
        <v>OK</v>
      </c>
    </row>
    <row r="212" spans="8:11" x14ac:dyDescent="0.4">
      <c r="H212">
        <v>212</v>
      </c>
      <c r="I212" t="str">
        <f t="shared" ca="1" si="18"/>
        <v>LnK7ao</v>
      </c>
      <c r="J212">
        <f t="shared" ca="1" si="16"/>
        <v>1</v>
      </c>
      <c r="K212" t="str">
        <f t="shared" ca="1" si="17"/>
        <v>OK</v>
      </c>
    </row>
    <row r="213" spans="8:11" x14ac:dyDescent="0.4">
      <c r="H213">
        <v>213</v>
      </c>
      <c r="I213" t="str">
        <f t="shared" ca="1" si="18"/>
        <v>MPLp6J</v>
      </c>
      <c r="J213">
        <f t="shared" ca="1" si="16"/>
        <v>1</v>
      </c>
      <c r="K213" t="str">
        <f t="shared" ca="1" si="17"/>
        <v>OK</v>
      </c>
    </row>
    <row r="214" spans="8:11" x14ac:dyDescent="0.4">
      <c r="H214">
        <v>214</v>
      </c>
      <c r="I214" t="str">
        <f t="shared" ca="1" si="18"/>
        <v>ZfDkoz</v>
      </c>
      <c r="J214">
        <f t="shared" ca="1" si="16"/>
        <v>1</v>
      </c>
      <c r="K214" t="str">
        <f t="shared" ca="1" si="17"/>
        <v>OK</v>
      </c>
    </row>
    <row r="215" spans="8:11" x14ac:dyDescent="0.4">
      <c r="H215">
        <v>215</v>
      </c>
      <c r="I215" t="str">
        <f t="shared" ca="1" si="18"/>
        <v>AfV2XV</v>
      </c>
      <c r="J215">
        <f t="shared" ca="1" si="16"/>
        <v>1</v>
      </c>
      <c r="K215" t="str">
        <f t="shared" ca="1" si="17"/>
        <v>OK</v>
      </c>
    </row>
    <row r="216" spans="8:11" x14ac:dyDescent="0.4">
      <c r="H216">
        <v>216</v>
      </c>
      <c r="I216" t="str">
        <f t="shared" ca="1" si="18"/>
        <v>kkdiD7</v>
      </c>
      <c r="J216">
        <f t="shared" ca="1" si="16"/>
        <v>1</v>
      </c>
      <c r="K216" t="str">
        <f t="shared" ca="1" si="17"/>
        <v>OK</v>
      </c>
    </row>
    <row r="217" spans="8:11" x14ac:dyDescent="0.4">
      <c r="H217">
        <v>217</v>
      </c>
      <c r="I217" t="str">
        <f t="shared" ca="1" si="18"/>
        <v>TmvMpZ</v>
      </c>
      <c r="J217">
        <f t="shared" ca="1" si="16"/>
        <v>1</v>
      </c>
      <c r="K217" t="str">
        <f t="shared" ca="1" si="17"/>
        <v>OK</v>
      </c>
    </row>
    <row r="218" spans="8:11" x14ac:dyDescent="0.4">
      <c r="H218">
        <v>218</v>
      </c>
      <c r="I218" t="str">
        <f t="shared" ca="1" si="18"/>
        <v>53y9BB</v>
      </c>
      <c r="J218">
        <f t="shared" ca="1" si="16"/>
        <v>1</v>
      </c>
      <c r="K218" t="str">
        <f t="shared" ca="1" si="17"/>
        <v>OK</v>
      </c>
    </row>
    <row r="219" spans="8:11" x14ac:dyDescent="0.4">
      <c r="H219">
        <v>219</v>
      </c>
      <c r="I219" t="str">
        <f t="shared" ca="1" si="18"/>
        <v>H2a1UR</v>
      </c>
      <c r="J219">
        <f t="shared" ca="1" si="16"/>
        <v>1</v>
      </c>
      <c r="K219" t="str">
        <f t="shared" ca="1" si="17"/>
        <v>OK</v>
      </c>
    </row>
    <row r="220" spans="8:11" x14ac:dyDescent="0.4">
      <c r="H220">
        <v>220</v>
      </c>
      <c r="I220" t="str">
        <f t="shared" ca="1" si="18"/>
        <v>nTFdL4</v>
      </c>
      <c r="J220">
        <f t="shared" ca="1" si="16"/>
        <v>1</v>
      </c>
      <c r="K220" t="str">
        <f t="shared" ca="1" si="17"/>
        <v>OK</v>
      </c>
    </row>
    <row r="221" spans="8:11" x14ac:dyDescent="0.4">
      <c r="H221">
        <v>221</v>
      </c>
      <c r="I221" t="str">
        <f t="shared" ca="1" si="18"/>
        <v>48n4Si</v>
      </c>
      <c r="J221">
        <f t="shared" ca="1" si="16"/>
        <v>1</v>
      </c>
      <c r="K221" t="str">
        <f t="shared" ca="1" si="17"/>
        <v>OK</v>
      </c>
    </row>
    <row r="222" spans="8:11" x14ac:dyDescent="0.4">
      <c r="H222">
        <v>222</v>
      </c>
      <c r="I222" t="str">
        <f t="shared" ca="1" si="18"/>
        <v>iKjwXS</v>
      </c>
      <c r="J222">
        <f t="shared" ca="1" si="16"/>
        <v>1</v>
      </c>
      <c r="K222" t="str">
        <f t="shared" ca="1" si="17"/>
        <v>OK</v>
      </c>
    </row>
    <row r="223" spans="8:11" x14ac:dyDescent="0.4">
      <c r="H223">
        <v>223</v>
      </c>
      <c r="I223" t="str">
        <f t="shared" ca="1" si="18"/>
        <v>vU3F46</v>
      </c>
      <c r="J223">
        <f t="shared" ca="1" si="16"/>
        <v>1</v>
      </c>
      <c r="K223" t="str">
        <f t="shared" ca="1" si="17"/>
        <v>OK</v>
      </c>
    </row>
    <row r="224" spans="8:11" x14ac:dyDescent="0.4">
      <c r="H224">
        <v>224</v>
      </c>
      <c r="I224" t="str">
        <f t="shared" ca="1" si="18"/>
        <v>WGhr32</v>
      </c>
      <c r="J224">
        <f t="shared" ca="1" si="16"/>
        <v>1</v>
      </c>
      <c r="K224" t="str">
        <f t="shared" ca="1" si="17"/>
        <v>OK</v>
      </c>
    </row>
    <row r="225" spans="8:11" x14ac:dyDescent="0.4">
      <c r="H225">
        <v>225</v>
      </c>
      <c r="I225" t="str">
        <f t="shared" ca="1" si="18"/>
        <v>irE8pM</v>
      </c>
      <c r="J225">
        <f t="shared" ca="1" si="16"/>
        <v>1</v>
      </c>
      <c r="K225" t="str">
        <f t="shared" ca="1" si="17"/>
        <v>OK</v>
      </c>
    </row>
    <row r="226" spans="8:11" x14ac:dyDescent="0.4">
      <c r="H226">
        <v>226</v>
      </c>
      <c r="I226" t="str">
        <f t="shared" ca="1" si="18"/>
        <v>Nyd61D</v>
      </c>
      <c r="J226">
        <f t="shared" ca="1" si="16"/>
        <v>1</v>
      </c>
      <c r="K226" t="str">
        <f t="shared" ca="1" si="17"/>
        <v>OK</v>
      </c>
    </row>
    <row r="227" spans="8:11" x14ac:dyDescent="0.4">
      <c r="H227">
        <v>227</v>
      </c>
      <c r="I227" t="str">
        <f t="shared" ca="1" si="18"/>
        <v>N3t8An</v>
      </c>
      <c r="J227">
        <f t="shared" ca="1" si="16"/>
        <v>1</v>
      </c>
      <c r="K227" t="str">
        <f t="shared" ca="1" si="17"/>
        <v>OK</v>
      </c>
    </row>
    <row r="228" spans="8:11" x14ac:dyDescent="0.4">
      <c r="H228">
        <v>228</v>
      </c>
      <c r="I228" t="str">
        <f t="shared" ca="1" si="18"/>
        <v>fL3yPK</v>
      </c>
      <c r="J228">
        <f t="shared" ca="1" si="16"/>
        <v>1</v>
      </c>
      <c r="K228" t="str">
        <f t="shared" ca="1" si="17"/>
        <v>OK</v>
      </c>
    </row>
    <row r="229" spans="8:11" x14ac:dyDescent="0.4">
      <c r="H229">
        <v>229</v>
      </c>
      <c r="I229" t="str">
        <f t="shared" ca="1" si="18"/>
        <v>gpzqGn</v>
      </c>
      <c r="J229">
        <f t="shared" ca="1" si="16"/>
        <v>1</v>
      </c>
      <c r="K229" t="str">
        <f t="shared" ca="1" si="17"/>
        <v>OK</v>
      </c>
    </row>
    <row r="230" spans="8:11" x14ac:dyDescent="0.4">
      <c r="H230">
        <v>230</v>
      </c>
      <c r="I230" t="str">
        <f t="shared" ca="1" si="18"/>
        <v>k8LACQ</v>
      </c>
      <c r="J230">
        <f t="shared" ca="1" si="16"/>
        <v>1</v>
      </c>
      <c r="K230" t="str">
        <f t="shared" ca="1" si="17"/>
        <v>OK</v>
      </c>
    </row>
    <row r="231" spans="8:11" x14ac:dyDescent="0.4">
      <c r="H231">
        <v>231</v>
      </c>
      <c r="I231" t="str">
        <f t="shared" ca="1" si="18"/>
        <v>jH2qEN</v>
      </c>
      <c r="J231">
        <f t="shared" ca="1" si="16"/>
        <v>1</v>
      </c>
      <c r="K231" t="str">
        <f t="shared" ca="1" si="17"/>
        <v>OK</v>
      </c>
    </row>
    <row r="232" spans="8:11" x14ac:dyDescent="0.4">
      <c r="H232">
        <v>232</v>
      </c>
      <c r="I232" t="str">
        <f t="shared" ca="1" si="18"/>
        <v>7DeFdF</v>
      </c>
      <c r="J232">
        <f t="shared" ca="1" si="16"/>
        <v>1</v>
      </c>
      <c r="K232" t="str">
        <f t="shared" ca="1" si="17"/>
        <v>OK</v>
      </c>
    </row>
    <row r="233" spans="8:11" x14ac:dyDescent="0.4">
      <c r="H233">
        <v>233</v>
      </c>
      <c r="I233" t="str">
        <f t="shared" ca="1" si="18"/>
        <v>6QMNqA</v>
      </c>
      <c r="J233">
        <f t="shared" ca="1" si="16"/>
        <v>1</v>
      </c>
      <c r="K233" t="str">
        <f t="shared" ca="1" si="17"/>
        <v>OK</v>
      </c>
    </row>
    <row r="234" spans="8:11" x14ac:dyDescent="0.4">
      <c r="H234">
        <v>234</v>
      </c>
      <c r="I234" t="str">
        <f t="shared" ca="1" si="18"/>
        <v>Bf2ySG</v>
      </c>
      <c r="J234">
        <f t="shared" ca="1" si="16"/>
        <v>1</v>
      </c>
      <c r="K234" t="str">
        <f t="shared" ca="1" si="17"/>
        <v>OK</v>
      </c>
    </row>
    <row r="235" spans="8:11" x14ac:dyDescent="0.4">
      <c r="H235">
        <v>235</v>
      </c>
      <c r="I235" t="str">
        <f t="shared" ca="1" si="18"/>
        <v>P6gXpL</v>
      </c>
      <c r="J235">
        <f t="shared" ca="1" si="16"/>
        <v>1</v>
      </c>
      <c r="K235" t="str">
        <f t="shared" ca="1" si="17"/>
        <v>OK</v>
      </c>
    </row>
    <row r="236" spans="8:11" x14ac:dyDescent="0.4">
      <c r="H236">
        <v>236</v>
      </c>
      <c r="I236" t="str">
        <f t="shared" ca="1" si="18"/>
        <v>Vye8CZ</v>
      </c>
      <c r="J236">
        <f t="shared" ca="1" si="16"/>
        <v>1</v>
      </c>
      <c r="K236" t="str">
        <f t="shared" ca="1" si="17"/>
        <v>OK</v>
      </c>
    </row>
    <row r="237" spans="8:11" x14ac:dyDescent="0.4">
      <c r="H237">
        <v>237</v>
      </c>
      <c r="I237" t="str">
        <f t="shared" ca="1" si="18"/>
        <v>AxcpD1</v>
      </c>
      <c r="J237">
        <f t="shared" ca="1" si="16"/>
        <v>1</v>
      </c>
      <c r="K237" t="str">
        <f t="shared" ca="1" si="17"/>
        <v>OK</v>
      </c>
    </row>
    <row r="238" spans="8:11" x14ac:dyDescent="0.4">
      <c r="H238">
        <v>238</v>
      </c>
      <c r="I238" t="str">
        <f t="shared" ca="1" si="18"/>
        <v>v5ECGM</v>
      </c>
      <c r="J238">
        <f t="shared" ca="1" si="16"/>
        <v>1</v>
      </c>
      <c r="K238" t="str">
        <f t="shared" ca="1" si="17"/>
        <v>OK</v>
      </c>
    </row>
    <row r="239" spans="8:11" x14ac:dyDescent="0.4">
      <c r="H239">
        <v>239</v>
      </c>
      <c r="I239" t="str">
        <f t="shared" ca="1" si="18"/>
        <v>c2yeYY</v>
      </c>
      <c r="J239">
        <f t="shared" ca="1" si="16"/>
        <v>1</v>
      </c>
      <c r="K239" t="str">
        <f t="shared" ca="1" si="17"/>
        <v>OK</v>
      </c>
    </row>
    <row r="240" spans="8:11" x14ac:dyDescent="0.4">
      <c r="H240">
        <v>240</v>
      </c>
      <c r="I240" t="str">
        <f t="shared" ca="1" si="18"/>
        <v>f2MfWW</v>
      </c>
      <c r="J240">
        <f t="shared" ref="J240:J298" ca="1" si="19">COUNTIF(I:I,I240)</f>
        <v>1</v>
      </c>
      <c r="K240" t="str">
        <f t="shared" ref="K240:K298" ca="1" si="20">+IF(J240=1,"OK","ダブり")</f>
        <v>OK</v>
      </c>
    </row>
    <row r="241" spans="8:11" x14ac:dyDescent="0.4">
      <c r="H241">
        <v>241</v>
      </c>
      <c r="I241" t="str">
        <f t="shared" ca="1" si="18"/>
        <v>X2z5WJ</v>
      </c>
      <c r="J241">
        <f t="shared" ca="1" si="19"/>
        <v>1</v>
      </c>
      <c r="K241" t="str">
        <f t="shared" ca="1" si="20"/>
        <v>OK</v>
      </c>
    </row>
    <row r="242" spans="8:11" x14ac:dyDescent="0.4">
      <c r="H242">
        <v>242</v>
      </c>
      <c r="I242" t="str">
        <f t="shared" ca="1" si="18"/>
        <v>toWJtx</v>
      </c>
      <c r="J242">
        <f t="shared" ca="1" si="19"/>
        <v>1</v>
      </c>
      <c r="K242" t="str">
        <f t="shared" ca="1" si="20"/>
        <v>OK</v>
      </c>
    </row>
    <row r="243" spans="8:11" x14ac:dyDescent="0.4">
      <c r="H243">
        <v>243</v>
      </c>
      <c r="I243" t="str">
        <f t="shared" ca="1" si="18"/>
        <v>MNLwGC</v>
      </c>
      <c r="J243">
        <f t="shared" ca="1" si="19"/>
        <v>1</v>
      </c>
      <c r="K243" t="str">
        <f t="shared" ca="1" si="20"/>
        <v>OK</v>
      </c>
    </row>
    <row r="244" spans="8:11" x14ac:dyDescent="0.4">
      <c r="H244">
        <v>244</v>
      </c>
      <c r="I244" t="str">
        <f t="shared" ca="1" si="18"/>
        <v>AGBbZ7</v>
      </c>
      <c r="J244">
        <f t="shared" ca="1" si="19"/>
        <v>1</v>
      </c>
      <c r="K244" t="str">
        <f t="shared" ca="1" si="20"/>
        <v>OK</v>
      </c>
    </row>
    <row r="245" spans="8:11" x14ac:dyDescent="0.4">
      <c r="H245">
        <v>245</v>
      </c>
      <c r="I245" t="str">
        <f t="shared" ca="1" si="18"/>
        <v>Z7w7DC</v>
      </c>
      <c r="J245">
        <f t="shared" ca="1" si="19"/>
        <v>1</v>
      </c>
      <c r="K245" t="str">
        <f t="shared" ca="1" si="20"/>
        <v>OK</v>
      </c>
    </row>
    <row r="246" spans="8:11" x14ac:dyDescent="0.4">
      <c r="H246">
        <v>246</v>
      </c>
      <c r="I246" t="str">
        <f t="shared" ca="1" si="18"/>
        <v>cUdBKK</v>
      </c>
      <c r="J246">
        <f t="shared" ca="1" si="19"/>
        <v>1</v>
      </c>
      <c r="K246" t="str">
        <f t="shared" ca="1" si="20"/>
        <v>OK</v>
      </c>
    </row>
    <row r="247" spans="8:11" x14ac:dyDescent="0.4">
      <c r="H247">
        <v>247</v>
      </c>
      <c r="I247" t="str">
        <f t="shared" ca="1" si="18"/>
        <v>MScGeh</v>
      </c>
      <c r="J247">
        <f t="shared" ca="1" si="19"/>
        <v>1</v>
      </c>
      <c r="K247" t="str">
        <f t="shared" ca="1" si="20"/>
        <v>OK</v>
      </c>
    </row>
    <row r="248" spans="8:11" x14ac:dyDescent="0.4">
      <c r="H248">
        <v>248</v>
      </c>
      <c r="I248" t="str">
        <f t="shared" ca="1" si="18"/>
        <v>D5FK49</v>
      </c>
      <c r="J248">
        <f t="shared" ca="1" si="19"/>
        <v>1</v>
      </c>
      <c r="K248" t="str">
        <f t="shared" ca="1" si="20"/>
        <v>OK</v>
      </c>
    </row>
    <row r="249" spans="8:11" x14ac:dyDescent="0.4">
      <c r="H249">
        <v>249</v>
      </c>
      <c r="I249" t="str">
        <f t="shared" ca="1" si="18"/>
        <v>LhzidU</v>
      </c>
      <c r="J249">
        <f t="shared" ca="1" si="19"/>
        <v>1</v>
      </c>
      <c r="K249" t="str">
        <f t="shared" ca="1" si="20"/>
        <v>OK</v>
      </c>
    </row>
    <row r="250" spans="8:11" x14ac:dyDescent="0.4">
      <c r="H250">
        <v>250</v>
      </c>
      <c r="I250" t="str">
        <f t="shared" ca="1" si="18"/>
        <v>QwJ5tX</v>
      </c>
      <c r="J250">
        <f t="shared" ca="1" si="19"/>
        <v>1</v>
      </c>
      <c r="K250" t="str">
        <f t="shared" ca="1" si="20"/>
        <v>OK</v>
      </c>
    </row>
    <row r="251" spans="8:11" x14ac:dyDescent="0.4">
      <c r="H251">
        <v>251</v>
      </c>
      <c r="I251" t="str">
        <f t="shared" ca="1" si="18"/>
        <v>FZ8B8L</v>
      </c>
      <c r="J251">
        <f t="shared" ca="1" si="19"/>
        <v>1</v>
      </c>
      <c r="K251" t="str">
        <f t="shared" ca="1" si="20"/>
        <v>OK</v>
      </c>
    </row>
    <row r="252" spans="8:11" x14ac:dyDescent="0.4">
      <c r="H252">
        <v>252</v>
      </c>
      <c r="I252" t="str">
        <f t="shared" ca="1" si="18"/>
        <v>4NJF7a</v>
      </c>
      <c r="J252">
        <f t="shared" ca="1" si="19"/>
        <v>1</v>
      </c>
      <c r="K252" t="str">
        <f t="shared" ca="1" si="20"/>
        <v>OK</v>
      </c>
    </row>
    <row r="253" spans="8:11" x14ac:dyDescent="0.4">
      <c r="H253">
        <v>253</v>
      </c>
      <c r="I253" t="str">
        <f t="shared" ca="1" si="18"/>
        <v>d79jNK</v>
      </c>
      <c r="J253">
        <f t="shared" ca="1" si="19"/>
        <v>1</v>
      </c>
      <c r="K253" t="str">
        <f t="shared" ca="1" si="20"/>
        <v>OK</v>
      </c>
    </row>
    <row r="254" spans="8:11" x14ac:dyDescent="0.4">
      <c r="H254">
        <v>254</v>
      </c>
      <c r="I254" t="str">
        <f t="shared" ca="1" si="18"/>
        <v>uk4RJ6</v>
      </c>
      <c r="J254">
        <f t="shared" ca="1" si="19"/>
        <v>1</v>
      </c>
      <c r="K254" t="str">
        <f t="shared" ca="1" si="20"/>
        <v>OK</v>
      </c>
    </row>
    <row r="255" spans="8:11" x14ac:dyDescent="0.4">
      <c r="H255">
        <v>255</v>
      </c>
      <c r="I255" t="str">
        <f t="shared" ca="1" si="18"/>
        <v>bMJPNN</v>
      </c>
      <c r="J255">
        <f t="shared" ca="1" si="19"/>
        <v>1</v>
      </c>
      <c r="K255" t="str">
        <f t="shared" ca="1" si="20"/>
        <v>OK</v>
      </c>
    </row>
    <row r="256" spans="8:11" x14ac:dyDescent="0.4">
      <c r="H256">
        <v>256</v>
      </c>
      <c r="I256" t="str">
        <f t="shared" ca="1" si="18"/>
        <v>1na3t9</v>
      </c>
      <c r="J256">
        <f t="shared" ca="1" si="19"/>
        <v>1</v>
      </c>
      <c r="K256" t="str">
        <f t="shared" ca="1" si="20"/>
        <v>OK</v>
      </c>
    </row>
    <row r="257" spans="8:11" x14ac:dyDescent="0.4">
      <c r="H257">
        <v>257</v>
      </c>
      <c r="I257" t="str">
        <f t="shared" ca="1" si="18"/>
        <v>SdCSKz</v>
      </c>
      <c r="J257">
        <f t="shared" ca="1" si="19"/>
        <v>1</v>
      </c>
      <c r="K257" t="str">
        <f t="shared" ca="1" si="20"/>
        <v>OK</v>
      </c>
    </row>
    <row r="258" spans="8:11" x14ac:dyDescent="0.4">
      <c r="H258">
        <v>258</v>
      </c>
      <c r="I258" t="str">
        <f t="shared" ref="I258:I297" ca="1" si="21">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kch4Dg</v>
      </c>
      <c r="J258">
        <f t="shared" ca="1" si="19"/>
        <v>1</v>
      </c>
      <c r="K258" t="str">
        <f t="shared" ca="1" si="20"/>
        <v>OK</v>
      </c>
    </row>
    <row r="259" spans="8:11" x14ac:dyDescent="0.4">
      <c r="H259">
        <v>259</v>
      </c>
      <c r="I259" t="str">
        <f t="shared" ca="1" si="21"/>
        <v>GZDLSy</v>
      </c>
      <c r="J259">
        <f t="shared" ca="1" si="19"/>
        <v>1</v>
      </c>
      <c r="K259" t="str">
        <f t="shared" ca="1" si="20"/>
        <v>OK</v>
      </c>
    </row>
    <row r="260" spans="8:11" x14ac:dyDescent="0.4">
      <c r="H260">
        <v>260</v>
      </c>
      <c r="I260" t="str">
        <f t="shared" ca="1" si="21"/>
        <v>2zPTJG</v>
      </c>
      <c r="J260">
        <f t="shared" ca="1" si="19"/>
        <v>1</v>
      </c>
      <c r="K260" t="str">
        <f t="shared" ca="1" si="20"/>
        <v>OK</v>
      </c>
    </row>
    <row r="261" spans="8:11" x14ac:dyDescent="0.4">
      <c r="H261">
        <v>261</v>
      </c>
      <c r="I261" t="str">
        <f t="shared" ca="1" si="21"/>
        <v>tSd6RK</v>
      </c>
      <c r="J261">
        <f t="shared" ca="1" si="19"/>
        <v>1</v>
      </c>
      <c r="K261" t="str">
        <f t="shared" ca="1" si="20"/>
        <v>OK</v>
      </c>
    </row>
    <row r="262" spans="8:11" x14ac:dyDescent="0.4">
      <c r="H262">
        <v>262</v>
      </c>
      <c r="I262" t="str">
        <f t="shared" ca="1" si="21"/>
        <v>M2rh2U</v>
      </c>
      <c r="J262">
        <f t="shared" ca="1" si="19"/>
        <v>1</v>
      </c>
      <c r="K262" t="str">
        <f t="shared" ca="1" si="20"/>
        <v>OK</v>
      </c>
    </row>
    <row r="263" spans="8:11" x14ac:dyDescent="0.4">
      <c r="H263">
        <v>263</v>
      </c>
      <c r="I263" t="str">
        <f t="shared" ca="1" si="21"/>
        <v>JQU91j</v>
      </c>
      <c r="J263">
        <f t="shared" ca="1" si="19"/>
        <v>1</v>
      </c>
      <c r="K263" t="str">
        <f t="shared" ca="1" si="20"/>
        <v>OK</v>
      </c>
    </row>
    <row r="264" spans="8:11" x14ac:dyDescent="0.4">
      <c r="H264">
        <v>264</v>
      </c>
      <c r="I264" t="str">
        <f t="shared" ca="1" si="21"/>
        <v>To5iK1</v>
      </c>
      <c r="J264">
        <f t="shared" ca="1" si="19"/>
        <v>1</v>
      </c>
      <c r="K264" t="str">
        <f t="shared" ca="1" si="20"/>
        <v>OK</v>
      </c>
    </row>
    <row r="265" spans="8:11" x14ac:dyDescent="0.4">
      <c r="H265">
        <v>265</v>
      </c>
      <c r="I265" t="str">
        <f t="shared" ca="1" si="21"/>
        <v>HxpLZU</v>
      </c>
      <c r="J265">
        <f t="shared" ca="1" si="19"/>
        <v>1</v>
      </c>
      <c r="K265" t="str">
        <f t="shared" ca="1" si="20"/>
        <v>OK</v>
      </c>
    </row>
    <row r="266" spans="8:11" x14ac:dyDescent="0.4">
      <c r="H266">
        <v>266</v>
      </c>
      <c r="I266" t="str">
        <f t="shared" ca="1" si="21"/>
        <v>aMoDeg</v>
      </c>
      <c r="J266">
        <f t="shared" ca="1" si="19"/>
        <v>1</v>
      </c>
      <c r="K266" t="str">
        <f t="shared" ca="1" si="20"/>
        <v>OK</v>
      </c>
    </row>
    <row r="267" spans="8:11" x14ac:dyDescent="0.4">
      <c r="H267">
        <v>267</v>
      </c>
      <c r="I267" t="str">
        <f t="shared" ca="1" si="21"/>
        <v>GMMvMj</v>
      </c>
      <c r="J267">
        <f t="shared" ca="1" si="19"/>
        <v>1</v>
      </c>
      <c r="K267" t="str">
        <f t="shared" ca="1" si="20"/>
        <v>OK</v>
      </c>
    </row>
    <row r="268" spans="8:11" x14ac:dyDescent="0.4">
      <c r="H268">
        <v>268</v>
      </c>
      <c r="I268" t="str">
        <f t="shared" ca="1" si="21"/>
        <v>FB2ud5</v>
      </c>
      <c r="J268">
        <f t="shared" ca="1" si="19"/>
        <v>1</v>
      </c>
      <c r="K268" t="str">
        <f t="shared" ca="1" si="20"/>
        <v>OK</v>
      </c>
    </row>
    <row r="269" spans="8:11" x14ac:dyDescent="0.4">
      <c r="H269">
        <v>269</v>
      </c>
      <c r="I269" t="str">
        <f t="shared" ca="1" si="21"/>
        <v>5GfL7H</v>
      </c>
      <c r="J269">
        <f t="shared" ca="1" si="19"/>
        <v>1</v>
      </c>
      <c r="K269" t="str">
        <f t="shared" ca="1" si="20"/>
        <v>OK</v>
      </c>
    </row>
    <row r="270" spans="8:11" x14ac:dyDescent="0.4">
      <c r="H270">
        <v>270</v>
      </c>
      <c r="I270" t="str">
        <f t="shared" ca="1" si="21"/>
        <v>v4F9mK</v>
      </c>
      <c r="J270">
        <f t="shared" ca="1" si="19"/>
        <v>1</v>
      </c>
      <c r="K270" t="str">
        <f t="shared" ca="1" si="20"/>
        <v>OK</v>
      </c>
    </row>
    <row r="271" spans="8:11" x14ac:dyDescent="0.4">
      <c r="H271">
        <v>271</v>
      </c>
      <c r="I271" t="str">
        <f t="shared" ca="1" si="21"/>
        <v>HYkX8x</v>
      </c>
      <c r="J271">
        <f t="shared" ca="1" si="19"/>
        <v>1</v>
      </c>
      <c r="K271" t="str">
        <f t="shared" ca="1" si="20"/>
        <v>OK</v>
      </c>
    </row>
    <row r="272" spans="8:11" x14ac:dyDescent="0.4">
      <c r="H272">
        <v>272</v>
      </c>
      <c r="I272" t="str">
        <f t="shared" ca="1" si="21"/>
        <v>UNEjpi</v>
      </c>
      <c r="J272">
        <f t="shared" ca="1" si="19"/>
        <v>1</v>
      </c>
      <c r="K272" t="str">
        <f t="shared" ca="1" si="20"/>
        <v>OK</v>
      </c>
    </row>
    <row r="273" spans="8:11" x14ac:dyDescent="0.4">
      <c r="H273">
        <v>273</v>
      </c>
      <c r="I273" t="str">
        <f t="shared" ca="1" si="21"/>
        <v>ZKdNf3</v>
      </c>
      <c r="J273">
        <f t="shared" ca="1" si="19"/>
        <v>1</v>
      </c>
      <c r="K273" t="str">
        <f t="shared" ca="1" si="20"/>
        <v>OK</v>
      </c>
    </row>
    <row r="274" spans="8:11" x14ac:dyDescent="0.4">
      <c r="H274">
        <v>274</v>
      </c>
      <c r="I274" t="str">
        <f t="shared" ca="1" si="21"/>
        <v>4jCReU</v>
      </c>
      <c r="J274">
        <f t="shared" ca="1" si="19"/>
        <v>1</v>
      </c>
      <c r="K274" t="str">
        <f t="shared" ca="1" si="20"/>
        <v>OK</v>
      </c>
    </row>
    <row r="275" spans="8:11" x14ac:dyDescent="0.4">
      <c r="H275">
        <v>275</v>
      </c>
      <c r="I275" t="str">
        <f t="shared" ca="1" si="21"/>
        <v>LCE52K</v>
      </c>
      <c r="J275">
        <f t="shared" ca="1" si="19"/>
        <v>1</v>
      </c>
      <c r="K275" t="str">
        <f t="shared" ca="1" si="20"/>
        <v>OK</v>
      </c>
    </row>
    <row r="276" spans="8:11" x14ac:dyDescent="0.4">
      <c r="H276">
        <v>276</v>
      </c>
      <c r="I276" t="str">
        <f t="shared" ca="1" si="21"/>
        <v>kgLdNh</v>
      </c>
      <c r="J276">
        <f t="shared" ca="1" si="19"/>
        <v>1</v>
      </c>
      <c r="K276" t="str">
        <f t="shared" ca="1" si="20"/>
        <v>OK</v>
      </c>
    </row>
    <row r="277" spans="8:11" x14ac:dyDescent="0.4">
      <c r="H277">
        <v>277</v>
      </c>
      <c r="I277" t="str">
        <f t="shared" ca="1" si="21"/>
        <v>DBJ1fo</v>
      </c>
      <c r="J277">
        <f t="shared" ca="1" si="19"/>
        <v>1</v>
      </c>
      <c r="K277" t="str">
        <f t="shared" ca="1" si="20"/>
        <v>OK</v>
      </c>
    </row>
    <row r="278" spans="8:11" x14ac:dyDescent="0.4">
      <c r="H278">
        <v>278</v>
      </c>
      <c r="I278" t="str">
        <f t="shared" ca="1" si="21"/>
        <v>XPfsL8</v>
      </c>
      <c r="J278">
        <f t="shared" ca="1" si="19"/>
        <v>1</v>
      </c>
      <c r="K278" t="str">
        <f t="shared" ca="1" si="20"/>
        <v>OK</v>
      </c>
    </row>
    <row r="279" spans="8:11" x14ac:dyDescent="0.4">
      <c r="H279">
        <v>279</v>
      </c>
      <c r="I279" t="str">
        <f t="shared" ca="1" si="21"/>
        <v>q1MwKL</v>
      </c>
      <c r="J279">
        <f t="shared" ca="1" si="19"/>
        <v>1</v>
      </c>
      <c r="K279" t="str">
        <f t="shared" ca="1" si="20"/>
        <v>OK</v>
      </c>
    </row>
    <row r="280" spans="8:11" x14ac:dyDescent="0.4">
      <c r="H280">
        <v>280</v>
      </c>
      <c r="I280" t="str">
        <f t="shared" ca="1" si="21"/>
        <v>2gMrKD</v>
      </c>
      <c r="J280">
        <f t="shared" ca="1" si="19"/>
        <v>1</v>
      </c>
      <c r="K280" t="str">
        <f t="shared" ca="1" si="20"/>
        <v>OK</v>
      </c>
    </row>
    <row r="281" spans="8:11" x14ac:dyDescent="0.4">
      <c r="H281">
        <v>281</v>
      </c>
      <c r="I281" t="str">
        <f t="shared" ca="1" si="21"/>
        <v>tHyJZj</v>
      </c>
      <c r="J281">
        <f t="shared" ca="1" si="19"/>
        <v>1</v>
      </c>
      <c r="K281" t="str">
        <f t="shared" ca="1" si="20"/>
        <v>OK</v>
      </c>
    </row>
    <row r="282" spans="8:11" x14ac:dyDescent="0.4">
      <c r="H282">
        <v>282</v>
      </c>
      <c r="I282" t="str">
        <f t="shared" ca="1" si="21"/>
        <v>cegGUW</v>
      </c>
      <c r="J282">
        <f t="shared" ca="1" si="19"/>
        <v>1</v>
      </c>
      <c r="K282" t="str">
        <f t="shared" ca="1" si="20"/>
        <v>OK</v>
      </c>
    </row>
    <row r="283" spans="8:11" x14ac:dyDescent="0.4">
      <c r="H283">
        <v>283</v>
      </c>
      <c r="I283" t="str">
        <f t="shared" ca="1" si="21"/>
        <v>rUEyBh</v>
      </c>
      <c r="J283">
        <f t="shared" ca="1" si="19"/>
        <v>1</v>
      </c>
      <c r="K283" t="str">
        <f t="shared" ca="1" si="20"/>
        <v>OK</v>
      </c>
    </row>
    <row r="284" spans="8:11" x14ac:dyDescent="0.4">
      <c r="H284">
        <v>284</v>
      </c>
      <c r="I284" t="str">
        <f t="shared" ca="1" si="21"/>
        <v>eRmWFz</v>
      </c>
      <c r="J284">
        <f t="shared" ca="1" si="19"/>
        <v>1</v>
      </c>
      <c r="K284" t="str">
        <f t="shared" ca="1" si="20"/>
        <v>OK</v>
      </c>
    </row>
    <row r="285" spans="8:11" x14ac:dyDescent="0.4">
      <c r="H285">
        <v>285</v>
      </c>
      <c r="I285" t="str">
        <f t="shared" ca="1" si="21"/>
        <v>o8a4cs</v>
      </c>
      <c r="J285">
        <f t="shared" ca="1" si="19"/>
        <v>1</v>
      </c>
      <c r="K285" t="str">
        <f t="shared" ca="1" si="20"/>
        <v>OK</v>
      </c>
    </row>
    <row r="286" spans="8:11" x14ac:dyDescent="0.4">
      <c r="H286">
        <v>286</v>
      </c>
      <c r="I286" t="str">
        <f t="shared" ca="1" si="21"/>
        <v>uRdGVM</v>
      </c>
      <c r="J286">
        <f t="shared" ca="1" si="19"/>
        <v>1</v>
      </c>
      <c r="K286" t="str">
        <f t="shared" ca="1" si="20"/>
        <v>OK</v>
      </c>
    </row>
    <row r="287" spans="8:11" x14ac:dyDescent="0.4">
      <c r="H287">
        <v>287</v>
      </c>
      <c r="I287" t="str">
        <f t="shared" ca="1" si="21"/>
        <v>g1bk81</v>
      </c>
      <c r="J287">
        <f t="shared" ca="1" si="19"/>
        <v>1</v>
      </c>
      <c r="K287" t="str">
        <f t="shared" ca="1" si="20"/>
        <v>OK</v>
      </c>
    </row>
    <row r="288" spans="8:11" x14ac:dyDescent="0.4">
      <c r="H288">
        <v>288</v>
      </c>
      <c r="I288" t="str">
        <f t="shared" ca="1" si="21"/>
        <v>3aoc8E</v>
      </c>
      <c r="J288">
        <f t="shared" ca="1" si="19"/>
        <v>1</v>
      </c>
      <c r="K288" t="str">
        <f t="shared" ca="1" si="20"/>
        <v>OK</v>
      </c>
    </row>
    <row r="289" spans="8:11" x14ac:dyDescent="0.4">
      <c r="H289">
        <v>289</v>
      </c>
      <c r="I289" t="str">
        <f t="shared" ca="1" si="21"/>
        <v>VV9KLi</v>
      </c>
      <c r="J289">
        <f t="shared" ca="1" si="19"/>
        <v>1</v>
      </c>
      <c r="K289" t="str">
        <f t="shared" ca="1" si="20"/>
        <v>OK</v>
      </c>
    </row>
    <row r="290" spans="8:11" x14ac:dyDescent="0.4">
      <c r="H290">
        <v>290</v>
      </c>
      <c r="I290" t="str">
        <f t="shared" ca="1" si="21"/>
        <v>65tXsh</v>
      </c>
      <c r="J290">
        <f t="shared" ca="1" si="19"/>
        <v>1</v>
      </c>
      <c r="K290" t="str">
        <f t="shared" ca="1" si="20"/>
        <v>OK</v>
      </c>
    </row>
    <row r="291" spans="8:11" x14ac:dyDescent="0.4">
      <c r="H291">
        <v>291</v>
      </c>
      <c r="I291" t="str">
        <f t="shared" ca="1" si="21"/>
        <v>MBKEUb</v>
      </c>
      <c r="J291">
        <f t="shared" ca="1" si="19"/>
        <v>1</v>
      </c>
      <c r="K291" t="str">
        <f t="shared" ca="1" si="20"/>
        <v>OK</v>
      </c>
    </row>
    <row r="292" spans="8:11" x14ac:dyDescent="0.4">
      <c r="H292">
        <v>292</v>
      </c>
      <c r="I292" t="str">
        <f t="shared" ca="1" si="21"/>
        <v>A4viNn</v>
      </c>
      <c r="J292">
        <f t="shared" ca="1" si="19"/>
        <v>1</v>
      </c>
      <c r="K292" t="str">
        <f t="shared" ca="1" si="20"/>
        <v>OK</v>
      </c>
    </row>
    <row r="293" spans="8:11" x14ac:dyDescent="0.4">
      <c r="H293">
        <v>293</v>
      </c>
      <c r="I293" t="str">
        <f t="shared" ca="1" si="21"/>
        <v>8idaMP</v>
      </c>
      <c r="J293">
        <f t="shared" ca="1" si="19"/>
        <v>1</v>
      </c>
      <c r="K293" t="str">
        <f t="shared" ca="1" si="20"/>
        <v>OK</v>
      </c>
    </row>
    <row r="294" spans="8:11" x14ac:dyDescent="0.4">
      <c r="H294">
        <v>294</v>
      </c>
      <c r="I294" t="str">
        <f t="shared" ca="1" si="21"/>
        <v>yK347b</v>
      </c>
      <c r="J294">
        <f t="shared" ca="1" si="19"/>
        <v>1</v>
      </c>
      <c r="K294" t="str">
        <f t="shared" ca="1" si="20"/>
        <v>OK</v>
      </c>
    </row>
    <row r="295" spans="8:11" x14ac:dyDescent="0.4">
      <c r="H295">
        <v>295</v>
      </c>
      <c r="I295" t="str">
        <f t="shared" ca="1" si="21"/>
        <v>H9F4pw</v>
      </c>
      <c r="J295">
        <f t="shared" ca="1" si="19"/>
        <v>1</v>
      </c>
      <c r="K295" t="str">
        <f t="shared" ca="1" si="20"/>
        <v>OK</v>
      </c>
    </row>
    <row r="296" spans="8:11" x14ac:dyDescent="0.4">
      <c r="H296">
        <v>296</v>
      </c>
      <c r="I296" t="str">
        <f t="shared" ca="1" si="21"/>
        <v>E5tbQF</v>
      </c>
      <c r="J296">
        <f t="shared" ca="1" si="19"/>
        <v>1</v>
      </c>
      <c r="K296" t="str">
        <f t="shared" ca="1" si="20"/>
        <v>OK</v>
      </c>
    </row>
    <row r="297" spans="8:11" x14ac:dyDescent="0.4">
      <c r="H297">
        <v>297</v>
      </c>
      <c r="I297" t="str">
        <f t="shared" ca="1" si="21"/>
        <v>qmaCBr</v>
      </c>
      <c r="J297">
        <f t="shared" ca="1" si="19"/>
        <v>1</v>
      </c>
      <c r="K297" t="str">
        <f t="shared" ca="1" si="20"/>
        <v>OK</v>
      </c>
    </row>
    <row r="298" spans="8:11" x14ac:dyDescent="0.4">
      <c r="H298">
        <v>298</v>
      </c>
      <c r="I298" t="str">
        <f ca="1">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jHHKNX</v>
      </c>
      <c r="J298">
        <f t="shared" ca="1" si="19"/>
        <v>1</v>
      </c>
      <c r="K298" t="str">
        <f t="shared" ca="1" si="20"/>
        <v>OK</v>
      </c>
    </row>
    <row r="299" spans="8:11" x14ac:dyDescent="0.4">
      <c r="H299">
        <v>299</v>
      </c>
      <c r="I299" t="str">
        <f t="shared" ref="I299:I317" ca="1" si="22">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iVNm91</v>
      </c>
      <c r="J299">
        <f t="shared" ref="J299:J317" ca="1" si="23">COUNTIF(I:I,I299)</f>
        <v>1</v>
      </c>
      <c r="K299" t="str">
        <f t="shared" ref="K299:K317" ca="1" si="24">+IF(J299=1,"OK","ダブり")</f>
        <v>OK</v>
      </c>
    </row>
    <row r="300" spans="8:11" x14ac:dyDescent="0.4">
      <c r="H300">
        <v>300</v>
      </c>
      <c r="I300" t="str">
        <f t="shared" ca="1" si="22"/>
        <v>TmX77F</v>
      </c>
      <c r="J300">
        <f t="shared" ca="1" si="23"/>
        <v>1</v>
      </c>
      <c r="K300" t="str">
        <f t="shared" ca="1" si="24"/>
        <v>OK</v>
      </c>
    </row>
    <row r="301" spans="8:11" x14ac:dyDescent="0.4">
      <c r="H301">
        <v>301</v>
      </c>
      <c r="I301" t="str">
        <f t="shared" ca="1" si="22"/>
        <v>RmH13D</v>
      </c>
      <c r="J301">
        <f t="shared" ca="1" si="23"/>
        <v>1</v>
      </c>
      <c r="K301" t="str">
        <f t="shared" ca="1" si="24"/>
        <v>OK</v>
      </c>
    </row>
    <row r="302" spans="8:11" x14ac:dyDescent="0.4">
      <c r="H302">
        <v>302</v>
      </c>
      <c r="I302" t="str">
        <f t="shared" ca="1" si="22"/>
        <v>Q6PNUq</v>
      </c>
      <c r="J302">
        <f t="shared" ca="1" si="23"/>
        <v>1</v>
      </c>
      <c r="K302" t="str">
        <f t="shared" ca="1" si="24"/>
        <v>OK</v>
      </c>
    </row>
    <row r="303" spans="8:11" x14ac:dyDescent="0.4">
      <c r="H303">
        <v>303</v>
      </c>
      <c r="I303" t="str">
        <f t="shared" ca="1" si="22"/>
        <v>4cQwBL</v>
      </c>
      <c r="J303">
        <f t="shared" ca="1" si="23"/>
        <v>1</v>
      </c>
      <c r="K303" t="str">
        <f t="shared" ca="1" si="24"/>
        <v>OK</v>
      </c>
    </row>
    <row r="304" spans="8:11" x14ac:dyDescent="0.4">
      <c r="H304">
        <v>304</v>
      </c>
      <c r="I304" t="str">
        <f t="shared" ca="1" si="22"/>
        <v>NtdDSR</v>
      </c>
      <c r="J304">
        <f t="shared" ca="1" si="23"/>
        <v>1</v>
      </c>
      <c r="K304" t="str">
        <f t="shared" ca="1" si="24"/>
        <v>OK</v>
      </c>
    </row>
    <row r="305" spans="8:11" x14ac:dyDescent="0.4">
      <c r="H305">
        <v>305</v>
      </c>
      <c r="I305" t="str">
        <f t="shared" ca="1" si="22"/>
        <v>LT19HM</v>
      </c>
      <c r="J305">
        <f t="shared" ca="1" si="23"/>
        <v>1</v>
      </c>
      <c r="K305" t="str">
        <f t="shared" ca="1" si="24"/>
        <v>OK</v>
      </c>
    </row>
    <row r="306" spans="8:11" x14ac:dyDescent="0.4">
      <c r="H306">
        <v>306</v>
      </c>
      <c r="I306" t="str">
        <f t="shared" ca="1" si="22"/>
        <v>JhCeKG</v>
      </c>
      <c r="J306">
        <f t="shared" ca="1" si="23"/>
        <v>1</v>
      </c>
      <c r="K306" t="str">
        <f t="shared" ca="1" si="24"/>
        <v>OK</v>
      </c>
    </row>
    <row r="307" spans="8:11" x14ac:dyDescent="0.4">
      <c r="H307">
        <v>307</v>
      </c>
      <c r="I307" t="str">
        <f t="shared" ca="1" si="22"/>
        <v>37GLto</v>
      </c>
      <c r="J307">
        <f t="shared" ca="1" si="23"/>
        <v>1</v>
      </c>
      <c r="K307" t="str">
        <f t="shared" ca="1" si="24"/>
        <v>OK</v>
      </c>
    </row>
    <row r="308" spans="8:11" x14ac:dyDescent="0.4">
      <c r="H308">
        <v>308</v>
      </c>
      <c r="I308" t="str">
        <f t="shared" ca="1" si="22"/>
        <v>eX9gi4</v>
      </c>
      <c r="J308">
        <f t="shared" ca="1" si="23"/>
        <v>1</v>
      </c>
      <c r="K308" t="str">
        <f t="shared" ca="1" si="24"/>
        <v>OK</v>
      </c>
    </row>
    <row r="309" spans="8:11" x14ac:dyDescent="0.4">
      <c r="H309">
        <v>309</v>
      </c>
      <c r="I309" t="str">
        <f t="shared" ca="1" si="22"/>
        <v>az5ni2</v>
      </c>
      <c r="J309">
        <f t="shared" ca="1" si="23"/>
        <v>1</v>
      </c>
      <c r="K309" t="str">
        <f t="shared" ca="1" si="24"/>
        <v>OK</v>
      </c>
    </row>
    <row r="310" spans="8:11" x14ac:dyDescent="0.4">
      <c r="H310">
        <v>310</v>
      </c>
      <c r="I310" t="str">
        <f t="shared" ca="1" si="22"/>
        <v>KKfc7u</v>
      </c>
      <c r="J310">
        <f t="shared" ca="1" si="23"/>
        <v>1</v>
      </c>
      <c r="K310" t="str">
        <f t="shared" ca="1" si="24"/>
        <v>OK</v>
      </c>
    </row>
    <row r="311" spans="8:11" x14ac:dyDescent="0.4">
      <c r="H311">
        <v>311</v>
      </c>
      <c r="I311" t="str">
        <f t="shared" ca="1" si="22"/>
        <v>QQFAF2</v>
      </c>
      <c r="J311">
        <f t="shared" ca="1" si="23"/>
        <v>1</v>
      </c>
      <c r="K311" t="str">
        <f t="shared" ca="1" si="24"/>
        <v>OK</v>
      </c>
    </row>
    <row r="312" spans="8:11" x14ac:dyDescent="0.4">
      <c r="H312">
        <v>312</v>
      </c>
      <c r="I312" t="str">
        <f t="shared" ca="1" si="22"/>
        <v>RAGUmK</v>
      </c>
      <c r="J312">
        <f t="shared" ca="1" si="23"/>
        <v>1</v>
      </c>
      <c r="K312" t="str">
        <f t="shared" ca="1" si="24"/>
        <v>OK</v>
      </c>
    </row>
    <row r="313" spans="8:11" x14ac:dyDescent="0.4">
      <c r="H313">
        <v>313</v>
      </c>
      <c r="I313" t="str">
        <f t="shared" ca="1" si="22"/>
        <v>CkhnJP</v>
      </c>
      <c r="J313">
        <f t="shared" ca="1" si="23"/>
        <v>1</v>
      </c>
      <c r="K313" t="str">
        <f t="shared" ca="1" si="24"/>
        <v>OK</v>
      </c>
    </row>
    <row r="314" spans="8:11" x14ac:dyDescent="0.4">
      <c r="H314">
        <v>314</v>
      </c>
      <c r="I314" t="str">
        <f t="shared" ca="1" si="22"/>
        <v>sLmVN1</v>
      </c>
      <c r="J314">
        <f t="shared" ca="1" si="23"/>
        <v>1</v>
      </c>
      <c r="K314" t="str">
        <f t="shared" ca="1" si="24"/>
        <v>OK</v>
      </c>
    </row>
    <row r="315" spans="8:11" x14ac:dyDescent="0.4">
      <c r="H315">
        <v>315</v>
      </c>
      <c r="I315" t="str">
        <f t="shared" ca="1" si="22"/>
        <v>RYbCEM</v>
      </c>
      <c r="J315">
        <f t="shared" ca="1" si="23"/>
        <v>1</v>
      </c>
      <c r="K315" t="str">
        <f t="shared" ca="1" si="24"/>
        <v>OK</v>
      </c>
    </row>
    <row r="316" spans="8:11" x14ac:dyDescent="0.4">
      <c r="H316">
        <v>316</v>
      </c>
      <c r="I316" t="str">
        <f t="shared" ca="1" si="22"/>
        <v>6LZDKC</v>
      </c>
      <c r="J316">
        <f t="shared" ca="1" si="23"/>
        <v>1</v>
      </c>
      <c r="K316" t="str">
        <f t="shared" ca="1" si="24"/>
        <v>OK</v>
      </c>
    </row>
    <row r="317" spans="8:11" x14ac:dyDescent="0.4">
      <c r="H317">
        <v>317</v>
      </c>
      <c r="I317" t="str">
        <f t="shared" ca="1" si="22"/>
        <v>RSUCFE</v>
      </c>
      <c r="J317">
        <f t="shared" ca="1" si="23"/>
        <v>1</v>
      </c>
      <c r="K317" t="str">
        <f t="shared" ca="1" si="24"/>
        <v>OK</v>
      </c>
    </row>
  </sheetData>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Q403"/>
  <sheetViews>
    <sheetView zoomScale="90" zoomScaleNormal="90" workbookViewId="0">
      <pane ySplit="1" topLeftCell="A120" activePane="bottomLeft" state="frozen"/>
      <selection activeCell="J15" sqref="J15:L15"/>
      <selection pane="bottomLeft" activeCell="J15" sqref="J15:L15"/>
    </sheetView>
  </sheetViews>
  <sheetFormatPr defaultRowHeight="18.75" x14ac:dyDescent="0.4"/>
  <cols>
    <col min="2" max="2" width="14.875" bestFit="1" customWidth="1"/>
    <col min="3" max="3" width="11.75" style="10" bestFit="1" customWidth="1"/>
    <col min="4" max="4" width="7.625" style="11" customWidth="1"/>
    <col min="5" max="6" width="13.5" style="11" customWidth="1"/>
    <col min="7" max="7" width="13.125" customWidth="1"/>
    <col min="8" max="8" width="13" style="11" customWidth="1"/>
    <col min="9" max="9" width="17" style="12" bestFit="1" customWidth="1"/>
    <col min="10" max="10" width="11.75" style="10" bestFit="1" customWidth="1"/>
    <col min="11" max="11" width="9.25" style="13" bestFit="1" customWidth="1"/>
    <col min="12" max="12" width="10.625" style="10" customWidth="1"/>
    <col min="13" max="13" width="19.375" style="12" customWidth="1"/>
    <col min="14" max="14" width="17.5" style="50" bestFit="1" customWidth="1"/>
    <col min="15" max="15" width="12.625" customWidth="1"/>
  </cols>
  <sheetData>
    <row r="1" spans="1:17" ht="37.5" x14ac:dyDescent="0.4">
      <c r="C1" s="2" t="s">
        <v>102</v>
      </c>
      <c r="D1" s="3" t="s">
        <v>103</v>
      </c>
      <c r="E1" s="3" t="s">
        <v>5</v>
      </c>
      <c r="F1" s="3"/>
      <c r="G1" s="3" t="s">
        <v>104</v>
      </c>
      <c r="H1" s="3" t="s">
        <v>105</v>
      </c>
      <c r="I1" s="40" t="s">
        <v>131</v>
      </c>
      <c r="J1" s="4" t="s">
        <v>102</v>
      </c>
      <c r="K1" s="4" t="s">
        <v>106</v>
      </c>
      <c r="L1" s="4" t="s">
        <v>107</v>
      </c>
      <c r="M1" s="5" t="s">
        <v>135</v>
      </c>
      <c r="N1" s="51" t="s">
        <v>154</v>
      </c>
      <c r="O1" s="6" t="s">
        <v>5</v>
      </c>
      <c r="P1" s="6" t="s">
        <v>108</v>
      </c>
      <c r="Q1" s="6" t="s">
        <v>109</v>
      </c>
    </row>
    <row r="2" spans="1:17" hidden="1" x14ac:dyDescent="0.4">
      <c r="A2" t="str">
        <f t="shared" ref="A2:A65" si="0">+E2&amp;D2</f>
        <v>北九州(旧)高</v>
      </c>
      <c r="B2" t="str">
        <f>+IF(A2="","",E2&amp;D2&amp;COUNTIF($A$2:A2,A2))</f>
        <v>北九州(旧)高1</v>
      </c>
      <c r="C2" s="46">
        <v>44829</v>
      </c>
      <c r="D2" s="6" t="s">
        <v>156</v>
      </c>
      <c r="E2" s="6" t="s">
        <v>157</v>
      </c>
      <c r="F2" s="49"/>
      <c r="G2" s="7">
        <v>0.4375</v>
      </c>
      <c r="H2" s="7">
        <v>0.64583333333333337</v>
      </c>
      <c r="I2" s="42">
        <v>18.07</v>
      </c>
      <c r="J2" s="46">
        <v>44816</v>
      </c>
      <c r="K2" s="8" t="s">
        <v>175</v>
      </c>
      <c r="L2" s="41" t="s">
        <v>158</v>
      </c>
      <c r="M2" s="42">
        <v>18.22</v>
      </c>
      <c r="O2" s="6" t="s">
        <v>12</v>
      </c>
      <c r="P2" s="6">
        <f t="shared" ref="P2:P10" si="1">+COUNTIFS($E:$E,$O2,$D:$D,"低")</f>
        <v>22</v>
      </c>
      <c r="Q2" s="6">
        <f t="shared" ref="Q2:Q10" si="2">+COUNTIFS($E:$E,$O2,$D:$D,"高")</f>
        <v>22</v>
      </c>
    </row>
    <row r="3" spans="1:17" hidden="1" x14ac:dyDescent="0.4">
      <c r="A3" t="str">
        <f t="shared" si="0"/>
        <v>北九州(旧)高</v>
      </c>
      <c r="B3" t="str">
        <f>+IF(A3="","",E3&amp;D3&amp;COUNTIF($A$2:A3,A3))</f>
        <v>北九州(旧)高2</v>
      </c>
      <c r="C3" s="46">
        <v>44836</v>
      </c>
      <c r="D3" s="6" t="s">
        <v>156</v>
      </c>
      <c r="E3" s="6" t="s">
        <v>157</v>
      </c>
      <c r="F3" s="49"/>
      <c r="G3" s="7">
        <v>0.33333333333333331</v>
      </c>
      <c r="H3" s="7">
        <v>0.66666666666666663</v>
      </c>
      <c r="I3" s="42">
        <v>17.420000000000002</v>
      </c>
      <c r="J3" s="46">
        <v>44855</v>
      </c>
      <c r="K3" s="8" t="s">
        <v>176</v>
      </c>
      <c r="L3" s="41" t="s">
        <v>158</v>
      </c>
      <c r="M3" s="42">
        <v>17.489999999999998</v>
      </c>
      <c r="O3" s="6" t="s">
        <v>16</v>
      </c>
      <c r="P3" s="6">
        <f t="shared" si="1"/>
        <v>22</v>
      </c>
      <c r="Q3" s="6">
        <f t="shared" si="2"/>
        <v>22</v>
      </c>
    </row>
    <row r="4" spans="1:17" hidden="1" x14ac:dyDescent="0.4">
      <c r="A4" t="str">
        <f t="shared" si="0"/>
        <v>北九州(旧)高</v>
      </c>
      <c r="B4" t="str">
        <f>+IF(A4="","",E4&amp;D4&amp;COUNTIF($A$2:A4,A4))</f>
        <v>北九州(旧)高3</v>
      </c>
      <c r="C4" s="46">
        <v>44854</v>
      </c>
      <c r="D4" s="6" t="s">
        <v>156</v>
      </c>
      <c r="E4" s="6" t="s">
        <v>157</v>
      </c>
      <c r="F4" s="49"/>
      <c r="G4" s="7">
        <v>0.45833333333333331</v>
      </c>
      <c r="H4" s="7">
        <v>0.54166666666666663</v>
      </c>
      <c r="I4" s="42">
        <v>18.7</v>
      </c>
      <c r="J4" s="46">
        <v>44848</v>
      </c>
      <c r="K4" s="8" t="s">
        <v>176</v>
      </c>
      <c r="L4" s="41" t="s">
        <v>158</v>
      </c>
      <c r="M4" s="42">
        <v>19</v>
      </c>
      <c r="O4" s="6" t="s">
        <v>19</v>
      </c>
      <c r="P4" s="6">
        <f t="shared" si="1"/>
        <v>22</v>
      </c>
      <c r="Q4" s="6">
        <f t="shared" si="2"/>
        <v>22</v>
      </c>
    </row>
    <row r="5" spans="1:17" hidden="1" x14ac:dyDescent="0.4">
      <c r="A5" t="str">
        <f t="shared" si="0"/>
        <v>北九州(旧)高</v>
      </c>
      <c r="B5" t="str">
        <f>+IF(A5="","",E5&amp;D5&amp;COUNTIF($A$2:A5,A5))</f>
        <v>北九州(旧)高4</v>
      </c>
      <c r="C5" s="46">
        <v>44860</v>
      </c>
      <c r="D5" s="6" t="s">
        <v>156</v>
      </c>
      <c r="E5" s="6" t="s">
        <v>157</v>
      </c>
      <c r="F5" s="49"/>
      <c r="G5" s="7">
        <v>0.33333333333333331</v>
      </c>
      <c r="H5" s="7">
        <v>0.66666666666666663</v>
      </c>
      <c r="I5" s="42">
        <v>17.510000000000002</v>
      </c>
      <c r="J5" s="46">
        <v>44847</v>
      </c>
      <c r="K5" s="8" t="s">
        <v>177</v>
      </c>
      <c r="L5" s="41" t="s">
        <v>158</v>
      </c>
      <c r="M5" s="42">
        <v>18.440000000000001</v>
      </c>
      <c r="O5" s="6" t="s">
        <v>23</v>
      </c>
      <c r="P5" s="6">
        <f t="shared" si="1"/>
        <v>22</v>
      </c>
      <c r="Q5" s="6">
        <f t="shared" si="2"/>
        <v>22</v>
      </c>
    </row>
    <row r="6" spans="1:17" hidden="1" x14ac:dyDescent="0.4">
      <c r="A6" t="str">
        <f t="shared" si="0"/>
        <v>北九州(旧)高</v>
      </c>
      <c r="B6" t="str">
        <f>+IF(A6="","",E6&amp;D6&amp;COUNTIF($A$2:A6,A6))</f>
        <v>北九州(旧)高5</v>
      </c>
      <c r="C6" s="46">
        <v>44862</v>
      </c>
      <c r="D6" s="6" t="s">
        <v>156</v>
      </c>
      <c r="E6" s="6" t="s">
        <v>157</v>
      </c>
      <c r="F6" s="49"/>
      <c r="G6" s="7">
        <v>0.33333333333333331</v>
      </c>
      <c r="H6" s="7">
        <v>0.66666666666666663</v>
      </c>
      <c r="I6" s="42">
        <v>13.72</v>
      </c>
      <c r="J6" s="46">
        <v>44839</v>
      </c>
      <c r="K6" s="8" t="s">
        <v>178</v>
      </c>
      <c r="L6" s="41" t="s">
        <v>158</v>
      </c>
      <c r="M6" s="42">
        <v>14.83</v>
      </c>
      <c r="O6" s="6" t="s">
        <v>24</v>
      </c>
      <c r="P6" s="6">
        <f t="shared" si="1"/>
        <v>22</v>
      </c>
      <c r="Q6" s="6">
        <f t="shared" si="2"/>
        <v>22</v>
      </c>
    </row>
    <row r="7" spans="1:17" hidden="1" x14ac:dyDescent="0.4">
      <c r="A7" t="str">
        <f t="shared" si="0"/>
        <v>北九州(旧)高</v>
      </c>
      <c r="B7" t="str">
        <f>+IF(A7="","",E7&amp;D7&amp;COUNTIF($A$2:A7,A7))</f>
        <v>北九州(旧)高6</v>
      </c>
      <c r="C7" s="46">
        <v>44863</v>
      </c>
      <c r="D7" s="6" t="s">
        <v>156</v>
      </c>
      <c r="E7" s="6" t="s">
        <v>157</v>
      </c>
      <c r="F7" s="49"/>
      <c r="G7" s="7">
        <v>0.4375</v>
      </c>
      <c r="H7" s="7">
        <v>0.58333333333333337</v>
      </c>
      <c r="I7" s="42">
        <v>15.99</v>
      </c>
      <c r="J7" s="46">
        <v>44865</v>
      </c>
      <c r="K7" s="8" t="s">
        <v>175</v>
      </c>
      <c r="L7" s="41" t="s">
        <v>158</v>
      </c>
      <c r="M7" s="42">
        <v>16.47</v>
      </c>
      <c r="O7" s="6" t="s">
        <v>111</v>
      </c>
      <c r="P7" s="6">
        <f t="shared" si="1"/>
        <v>22</v>
      </c>
      <c r="Q7" s="6">
        <f t="shared" si="2"/>
        <v>22</v>
      </c>
    </row>
    <row r="8" spans="1:17" hidden="1" x14ac:dyDescent="0.4">
      <c r="A8" t="str">
        <f t="shared" si="0"/>
        <v>北九州(旧)高</v>
      </c>
      <c r="B8" t="str">
        <f>+IF(A8="","",E8&amp;D8&amp;COUNTIF($A$2:A8,A8))</f>
        <v>北九州(旧)高7</v>
      </c>
      <c r="C8" s="46">
        <v>44864</v>
      </c>
      <c r="D8" s="6" t="s">
        <v>156</v>
      </c>
      <c r="E8" s="6" t="s">
        <v>157</v>
      </c>
      <c r="F8" s="49"/>
      <c r="G8" s="7">
        <v>0.33333333333333331</v>
      </c>
      <c r="H8" s="7">
        <v>0.66666666666666663</v>
      </c>
      <c r="I8" s="42">
        <v>16.86</v>
      </c>
      <c r="J8" s="46">
        <v>44855</v>
      </c>
      <c r="K8" s="8" t="s">
        <v>176</v>
      </c>
      <c r="L8" s="41" t="s">
        <v>158</v>
      </c>
      <c r="M8" s="42">
        <v>17.489999999999998</v>
      </c>
      <c r="O8" s="6" t="s">
        <v>26</v>
      </c>
      <c r="P8" s="6">
        <f t="shared" si="1"/>
        <v>22</v>
      </c>
      <c r="Q8" s="6">
        <f t="shared" si="2"/>
        <v>22</v>
      </c>
    </row>
    <row r="9" spans="1:17" hidden="1" x14ac:dyDescent="0.4">
      <c r="A9" t="str">
        <f t="shared" si="0"/>
        <v>北九州(旧)高</v>
      </c>
      <c r="B9" t="str">
        <f>+IF(A9="","",E9&amp;D9&amp;COUNTIF($A$2:A9,A9))</f>
        <v>北九州(旧)高8</v>
      </c>
      <c r="C9" s="46">
        <v>44870</v>
      </c>
      <c r="D9" s="6" t="s">
        <v>156</v>
      </c>
      <c r="E9" s="6" t="s">
        <v>157</v>
      </c>
      <c r="F9" s="49"/>
      <c r="G9" s="7">
        <v>0.45833333333333331</v>
      </c>
      <c r="H9" s="7">
        <v>0.5625</v>
      </c>
      <c r="I9" s="42">
        <v>15.2</v>
      </c>
      <c r="J9" s="46">
        <v>44868</v>
      </c>
      <c r="K9" s="8" t="s">
        <v>177</v>
      </c>
      <c r="L9" s="41" t="s">
        <v>158</v>
      </c>
      <c r="M9" s="42">
        <v>15.75</v>
      </c>
      <c r="O9" s="6" t="s">
        <v>27</v>
      </c>
      <c r="P9" s="6">
        <f t="shared" si="1"/>
        <v>22</v>
      </c>
      <c r="Q9" s="6">
        <f t="shared" si="2"/>
        <v>22</v>
      </c>
    </row>
    <row r="10" spans="1:17" hidden="1" x14ac:dyDescent="0.4">
      <c r="A10" t="str">
        <f t="shared" si="0"/>
        <v>北九州(旧)高</v>
      </c>
      <c r="B10" t="str">
        <f>+IF(A10="","",E10&amp;D10&amp;COUNTIF($A$2:A10,A10))</f>
        <v>北九州(旧)高9</v>
      </c>
      <c r="C10" s="46">
        <v>44871</v>
      </c>
      <c r="D10" s="6" t="s">
        <v>156</v>
      </c>
      <c r="E10" s="6" t="s">
        <v>157</v>
      </c>
      <c r="F10" s="49"/>
      <c r="G10" s="7">
        <v>0.33333333333333331</v>
      </c>
      <c r="H10" s="7">
        <v>0.66666666666666663</v>
      </c>
      <c r="I10" s="42">
        <v>15.05</v>
      </c>
      <c r="J10" s="46">
        <v>44868</v>
      </c>
      <c r="K10" s="8" t="s">
        <v>177</v>
      </c>
      <c r="L10" s="41" t="s">
        <v>158</v>
      </c>
      <c r="M10" s="42">
        <v>15.75</v>
      </c>
      <c r="O10" s="6" t="s">
        <v>133</v>
      </c>
      <c r="P10" s="6">
        <f t="shared" si="1"/>
        <v>0</v>
      </c>
      <c r="Q10" s="6">
        <f t="shared" si="2"/>
        <v>30</v>
      </c>
    </row>
    <row r="11" spans="1:17" hidden="1" x14ac:dyDescent="0.4">
      <c r="A11" t="str">
        <f t="shared" si="0"/>
        <v>北九州(旧)高</v>
      </c>
      <c r="B11" t="str">
        <f>+IF(A11="","",E11&amp;D11&amp;COUNTIF($A$2:A11,A11))</f>
        <v>北九州(旧)高10</v>
      </c>
      <c r="C11" s="46">
        <v>44872</v>
      </c>
      <c r="D11" s="6" t="s">
        <v>156</v>
      </c>
      <c r="E11" s="6" t="s">
        <v>157</v>
      </c>
      <c r="F11" s="49"/>
      <c r="G11" s="7">
        <v>0.47916666666666669</v>
      </c>
      <c r="H11" s="7">
        <v>0.58333333333333337</v>
      </c>
      <c r="I11" s="42">
        <v>14.07</v>
      </c>
      <c r="J11" s="46">
        <v>44874</v>
      </c>
      <c r="K11" s="8" t="s">
        <v>178</v>
      </c>
      <c r="L11" s="41" t="s">
        <v>158</v>
      </c>
      <c r="M11" s="42">
        <v>14.92</v>
      </c>
    </row>
    <row r="12" spans="1:17" hidden="1" x14ac:dyDescent="0.4">
      <c r="A12" t="str">
        <f t="shared" si="0"/>
        <v>北九州(旧)高</v>
      </c>
      <c r="B12" t="str">
        <f>+IF(A12="","",E12&amp;D12&amp;COUNTIF($A$2:A12,A12))</f>
        <v>北九州(旧)高11</v>
      </c>
      <c r="C12" s="46">
        <v>44926</v>
      </c>
      <c r="D12" s="6" t="s">
        <v>156</v>
      </c>
      <c r="E12" s="6" t="s">
        <v>157</v>
      </c>
      <c r="F12" s="49"/>
      <c r="G12" s="7">
        <v>0.5</v>
      </c>
      <c r="H12" s="7">
        <v>0.58333333333333337</v>
      </c>
      <c r="I12" s="42">
        <v>7.73</v>
      </c>
      <c r="J12" s="46">
        <v>44901</v>
      </c>
      <c r="K12" s="8" t="s">
        <v>179</v>
      </c>
      <c r="L12" s="41" t="s">
        <v>158</v>
      </c>
      <c r="M12" s="42">
        <v>8.1</v>
      </c>
    </row>
    <row r="13" spans="1:17" hidden="1" x14ac:dyDescent="0.4">
      <c r="A13" t="str">
        <f t="shared" si="0"/>
        <v>北九州(旧)高</v>
      </c>
      <c r="B13" t="str">
        <f>+IF(A13="","",E13&amp;D13&amp;COUNTIF($A$2:A13,A13))</f>
        <v>北九州(旧)高12</v>
      </c>
      <c r="C13" s="46">
        <v>44927</v>
      </c>
      <c r="D13" s="6" t="s">
        <v>156</v>
      </c>
      <c r="E13" s="6" t="s">
        <v>157</v>
      </c>
      <c r="F13" s="49"/>
      <c r="G13" s="7">
        <v>0.33333333333333331</v>
      </c>
      <c r="H13" s="7">
        <v>0.66666666666666663</v>
      </c>
      <c r="I13" s="42">
        <v>10.7</v>
      </c>
      <c r="J13" s="46">
        <v>44937</v>
      </c>
      <c r="K13" s="8" t="s">
        <v>178</v>
      </c>
      <c r="L13" s="41" t="s">
        <v>158</v>
      </c>
      <c r="M13" s="42">
        <v>11.89</v>
      </c>
    </row>
    <row r="14" spans="1:17" hidden="1" x14ac:dyDescent="0.4">
      <c r="A14" t="str">
        <f t="shared" si="0"/>
        <v>北九州(旧)高</v>
      </c>
      <c r="B14" t="str">
        <f>+IF(A14="","",E14&amp;D14&amp;COUNTIF($A$2:A14,A14))</f>
        <v>北九州(旧)高13</v>
      </c>
      <c r="C14" s="46">
        <v>44928</v>
      </c>
      <c r="D14" s="6" t="s">
        <v>156</v>
      </c>
      <c r="E14" s="6" t="s">
        <v>157</v>
      </c>
      <c r="F14" s="49"/>
      <c r="G14" s="7">
        <v>0.4375</v>
      </c>
      <c r="H14" s="7">
        <v>0.625</v>
      </c>
      <c r="I14" s="42">
        <v>12.48</v>
      </c>
      <c r="J14" s="46">
        <v>44947</v>
      </c>
      <c r="K14" s="8" t="s">
        <v>180</v>
      </c>
      <c r="L14" s="41" t="s">
        <v>158</v>
      </c>
      <c r="M14" s="42">
        <v>12.64</v>
      </c>
    </row>
    <row r="15" spans="1:17" hidden="1" x14ac:dyDescent="0.4">
      <c r="A15" t="str">
        <f t="shared" si="0"/>
        <v>北九州(旧)高</v>
      </c>
      <c r="B15" t="str">
        <f>+IF(A15="","",E15&amp;D15&amp;COUNTIF($A$2:A15,A15))</f>
        <v>北九州(旧)高14</v>
      </c>
      <c r="C15" s="46">
        <v>44929</v>
      </c>
      <c r="D15" s="6" t="s">
        <v>156</v>
      </c>
      <c r="E15" s="6" t="s">
        <v>157</v>
      </c>
      <c r="F15" s="49"/>
      <c r="G15" s="7">
        <v>0.45833333333333331</v>
      </c>
      <c r="H15" s="7">
        <v>0.625</v>
      </c>
      <c r="I15" s="42">
        <v>12.81</v>
      </c>
      <c r="J15" s="46">
        <v>44956</v>
      </c>
      <c r="K15" s="8" t="s">
        <v>175</v>
      </c>
      <c r="L15" s="41" t="s">
        <v>158</v>
      </c>
      <c r="M15" s="42">
        <v>14.66</v>
      </c>
    </row>
    <row r="16" spans="1:17" hidden="1" x14ac:dyDescent="0.4">
      <c r="A16" t="str">
        <f t="shared" si="0"/>
        <v>北九州(旧)高</v>
      </c>
      <c r="B16" t="str">
        <f>+IF(A16="","",E16&amp;D16&amp;COUNTIF($A$2:A16,A16))</f>
        <v>北九州(旧)高15</v>
      </c>
      <c r="C16" s="46">
        <v>44930</v>
      </c>
      <c r="D16" s="6" t="s">
        <v>156</v>
      </c>
      <c r="E16" s="6" t="s">
        <v>157</v>
      </c>
      <c r="F16" s="49"/>
      <c r="G16" s="7">
        <v>0.47916666666666669</v>
      </c>
      <c r="H16" s="7">
        <v>0.60416666666666663</v>
      </c>
      <c r="I16" s="42">
        <v>12.27</v>
      </c>
      <c r="J16" s="46">
        <v>44947</v>
      </c>
      <c r="K16" s="8" t="s">
        <v>180</v>
      </c>
      <c r="L16" s="41" t="s">
        <v>158</v>
      </c>
      <c r="M16" s="42">
        <v>12.64</v>
      </c>
    </row>
    <row r="17" spans="1:13" hidden="1" x14ac:dyDescent="0.4">
      <c r="A17" t="str">
        <f t="shared" si="0"/>
        <v>北九州(旧)高</v>
      </c>
      <c r="B17" t="str">
        <f>+IF(A17="","",E17&amp;D17&amp;COUNTIF($A$2:A17,A17))</f>
        <v>北九州(旧)高16</v>
      </c>
      <c r="C17" s="46">
        <v>44934</v>
      </c>
      <c r="D17" s="6" t="s">
        <v>156</v>
      </c>
      <c r="E17" s="6" t="s">
        <v>157</v>
      </c>
      <c r="F17" s="49"/>
      <c r="G17" s="7">
        <v>0.45833333333333331</v>
      </c>
      <c r="H17" s="7">
        <v>0.60416666666666663</v>
      </c>
      <c r="I17" s="42">
        <v>12.84</v>
      </c>
      <c r="J17" s="46">
        <v>44956</v>
      </c>
      <c r="K17" s="8" t="s">
        <v>175</v>
      </c>
      <c r="L17" s="41" t="s">
        <v>158</v>
      </c>
      <c r="M17" s="42">
        <v>14.66</v>
      </c>
    </row>
    <row r="18" spans="1:13" hidden="1" x14ac:dyDescent="0.4">
      <c r="A18" t="str">
        <f t="shared" si="0"/>
        <v>北九州(旧)高</v>
      </c>
      <c r="B18" t="str">
        <f>+IF(A18="","",E18&amp;D18&amp;COUNTIF($A$2:A18,A18))</f>
        <v>北九州(旧)高17</v>
      </c>
      <c r="C18" s="46">
        <v>44935</v>
      </c>
      <c r="D18" s="6" t="s">
        <v>156</v>
      </c>
      <c r="E18" s="6" t="s">
        <v>157</v>
      </c>
      <c r="F18" s="49"/>
      <c r="G18" s="7">
        <v>0.45833333333333331</v>
      </c>
      <c r="H18" s="7">
        <v>0.58333333333333337</v>
      </c>
      <c r="I18" s="42">
        <v>8.1999999999999993</v>
      </c>
      <c r="J18" s="46">
        <v>44931</v>
      </c>
      <c r="K18" s="8" t="s">
        <v>177</v>
      </c>
      <c r="L18" s="41" t="s">
        <v>158</v>
      </c>
      <c r="M18" s="42">
        <v>9.1</v>
      </c>
    </row>
    <row r="19" spans="1:13" hidden="1" x14ac:dyDescent="0.4">
      <c r="A19" t="str">
        <f t="shared" si="0"/>
        <v>北九州(旧)高</v>
      </c>
      <c r="B19" t="str">
        <f>+IF(A19="","",E19&amp;D19&amp;COUNTIF($A$2:A19,A19))</f>
        <v>北九州(旧)高18</v>
      </c>
      <c r="C19" s="46">
        <v>44961</v>
      </c>
      <c r="D19" s="6" t="s">
        <v>156</v>
      </c>
      <c r="E19" s="6" t="s">
        <v>157</v>
      </c>
      <c r="F19" s="49"/>
      <c r="G19" s="7">
        <v>0.45833333333333331</v>
      </c>
      <c r="H19" s="7">
        <v>0.5625</v>
      </c>
      <c r="I19" s="42">
        <v>13.47</v>
      </c>
      <c r="J19" s="46">
        <v>44890</v>
      </c>
      <c r="K19" s="8" t="s">
        <v>176</v>
      </c>
      <c r="L19" s="41" t="s">
        <v>158</v>
      </c>
      <c r="M19" s="42">
        <v>13.52</v>
      </c>
    </row>
    <row r="20" spans="1:13" hidden="1" x14ac:dyDescent="0.4">
      <c r="A20" t="str">
        <f t="shared" si="0"/>
        <v>北九州(旧)高</v>
      </c>
      <c r="B20" t="str">
        <f>+IF(A20="","",E20&amp;D20&amp;COUNTIF($A$2:A20,A20))</f>
        <v>北九州(旧)高19</v>
      </c>
      <c r="C20" s="46">
        <v>44962</v>
      </c>
      <c r="D20" s="6" t="s">
        <v>156</v>
      </c>
      <c r="E20" s="6" t="s">
        <v>157</v>
      </c>
      <c r="F20" s="49"/>
      <c r="G20" s="7">
        <v>0.4375</v>
      </c>
      <c r="H20" s="7">
        <v>0.58333333333333337</v>
      </c>
      <c r="I20" s="42">
        <v>14.98</v>
      </c>
      <c r="J20" s="46">
        <v>44957</v>
      </c>
      <c r="K20" s="8" t="s">
        <v>179</v>
      </c>
      <c r="L20" s="41" t="s">
        <v>158</v>
      </c>
      <c r="M20" s="42">
        <v>15.05</v>
      </c>
    </row>
    <row r="21" spans="1:13" hidden="1" x14ac:dyDescent="0.4">
      <c r="A21" t="str">
        <f t="shared" si="0"/>
        <v>北九州(旧)高</v>
      </c>
      <c r="B21" t="str">
        <f>+IF(A21="","",E21&amp;D21&amp;COUNTIF($A$2:A21,A21))</f>
        <v>北九州(旧)高20</v>
      </c>
      <c r="C21" s="46">
        <v>44965</v>
      </c>
      <c r="D21" s="6" t="s">
        <v>156</v>
      </c>
      <c r="E21" s="6" t="s">
        <v>157</v>
      </c>
      <c r="F21" s="49"/>
      <c r="G21" s="7">
        <v>0.47916666666666669</v>
      </c>
      <c r="H21" s="7">
        <v>0.5625</v>
      </c>
      <c r="I21" s="42">
        <v>13.76</v>
      </c>
      <c r="J21" s="46">
        <v>44956</v>
      </c>
      <c r="K21" s="8" t="s">
        <v>175</v>
      </c>
      <c r="L21" s="41" t="s">
        <v>158</v>
      </c>
      <c r="M21" s="42">
        <v>14.66</v>
      </c>
    </row>
    <row r="22" spans="1:13" hidden="1" x14ac:dyDescent="0.4">
      <c r="A22" t="str">
        <f t="shared" si="0"/>
        <v>北九州(旧)高</v>
      </c>
      <c r="B22" t="str">
        <f>+IF(A22="","",E22&amp;D22&amp;COUNTIF($A$2:A22,A22))</f>
        <v>北九州(旧)高21</v>
      </c>
      <c r="C22" s="46">
        <v>44968</v>
      </c>
      <c r="D22" s="6" t="s">
        <v>156</v>
      </c>
      <c r="E22" s="6" t="s">
        <v>157</v>
      </c>
      <c r="F22" s="49"/>
      <c r="G22" s="7">
        <v>0.52083333333333337</v>
      </c>
      <c r="H22" s="7">
        <v>0.58333333333333337</v>
      </c>
      <c r="I22" s="42">
        <v>9.18</v>
      </c>
      <c r="J22" s="46">
        <v>44981</v>
      </c>
      <c r="K22" s="8" t="s">
        <v>176</v>
      </c>
      <c r="L22" s="41" t="s">
        <v>158</v>
      </c>
      <c r="M22" s="42">
        <v>9.34</v>
      </c>
    </row>
    <row r="23" spans="1:13" hidden="1" x14ac:dyDescent="0.4">
      <c r="A23" t="str">
        <f t="shared" si="0"/>
        <v>北九州(旧)高</v>
      </c>
      <c r="B23" t="str">
        <f>+IF(A23="","",E23&amp;D23&amp;COUNTIF($A$2:A23,A23))</f>
        <v>北九州(旧)高22</v>
      </c>
      <c r="C23" s="46">
        <v>44969</v>
      </c>
      <c r="D23" s="6" t="s">
        <v>156</v>
      </c>
      <c r="E23" s="6" t="s">
        <v>157</v>
      </c>
      <c r="F23" s="49"/>
      <c r="G23" s="7">
        <v>0.4375</v>
      </c>
      <c r="H23" s="7">
        <v>0.66666666666666663</v>
      </c>
      <c r="I23" s="42">
        <v>13.26</v>
      </c>
      <c r="J23" s="46">
        <v>44879</v>
      </c>
      <c r="K23" s="8" t="s">
        <v>175</v>
      </c>
      <c r="L23" s="41" t="s">
        <v>158</v>
      </c>
      <c r="M23" s="42">
        <v>13.29</v>
      </c>
    </row>
    <row r="24" spans="1:13" hidden="1" x14ac:dyDescent="0.4">
      <c r="A24" t="str">
        <f t="shared" si="0"/>
        <v>北九州(旧)高</v>
      </c>
      <c r="B24" t="str">
        <f>+IF(A24="","",E24&amp;D24&amp;COUNTIF($A$2:A24,A24))</f>
        <v>北九州(旧)高23</v>
      </c>
      <c r="C24" s="46">
        <v>44972</v>
      </c>
      <c r="D24" s="6" t="s">
        <v>156</v>
      </c>
      <c r="E24" s="6" t="s">
        <v>157</v>
      </c>
      <c r="F24" s="49"/>
      <c r="G24" s="7">
        <v>0.5</v>
      </c>
      <c r="H24" s="7">
        <v>0.5625</v>
      </c>
      <c r="I24" s="42">
        <v>10.72</v>
      </c>
      <c r="J24" s="46">
        <v>44856</v>
      </c>
      <c r="K24" s="8" t="s">
        <v>180</v>
      </c>
      <c r="L24" s="41" t="s">
        <v>158</v>
      </c>
      <c r="M24" s="42">
        <v>11.21</v>
      </c>
    </row>
    <row r="25" spans="1:13" hidden="1" x14ac:dyDescent="0.4">
      <c r="A25" t="str">
        <f t="shared" si="0"/>
        <v>北九州(旧)高</v>
      </c>
      <c r="B25" t="str">
        <f>+IF(A25="","",E25&amp;D25&amp;COUNTIF($A$2:A25,A25))</f>
        <v>北九州(旧)高24</v>
      </c>
      <c r="C25" s="46">
        <v>44973</v>
      </c>
      <c r="D25" s="6" t="s">
        <v>156</v>
      </c>
      <c r="E25" s="6" t="s">
        <v>157</v>
      </c>
      <c r="F25" s="49"/>
      <c r="G25" s="7">
        <v>0.47916666666666669</v>
      </c>
      <c r="H25" s="7">
        <v>0.58333333333333337</v>
      </c>
      <c r="I25" s="42">
        <v>18.239999999999998</v>
      </c>
      <c r="J25" s="46">
        <v>44849</v>
      </c>
      <c r="K25" s="8" t="s">
        <v>180</v>
      </c>
      <c r="L25" s="41" t="s">
        <v>158</v>
      </c>
      <c r="M25" s="42">
        <v>18.46</v>
      </c>
    </row>
    <row r="26" spans="1:13" hidden="1" x14ac:dyDescent="0.4">
      <c r="A26" t="str">
        <f t="shared" si="0"/>
        <v>北九州(旧)高</v>
      </c>
      <c r="B26" t="str">
        <f>+IF(A26="","",E26&amp;D26&amp;COUNTIF($A$2:A26,A26))</f>
        <v>北九州(旧)高25</v>
      </c>
      <c r="C26" s="46">
        <v>44977</v>
      </c>
      <c r="D26" s="6" t="s">
        <v>156</v>
      </c>
      <c r="E26" s="6" t="s">
        <v>157</v>
      </c>
      <c r="F26" s="49"/>
      <c r="G26" s="7">
        <v>0.4375</v>
      </c>
      <c r="H26" s="7">
        <v>0.58333333333333337</v>
      </c>
      <c r="I26" s="42">
        <v>18.54</v>
      </c>
      <c r="J26" s="46">
        <v>44848</v>
      </c>
      <c r="K26" s="8" t="s">
        <v>176</v>
      </c>
      <c r="L26" s="41" t="s">
        <v>158</v>
      </c>
      <c r="M26" s="42">
        <v>19</v>
      </c>
    </row>
    <row r="27" spans="1:13" hidden="1" x14ac:dyDescent="0.4">
      <c r="A27" t="str">
        <f t="shared" si="0"/>
        <v>北九州(旧)高</v>
      </c>
      <c r="B27" t="str">
        <f>+IF(A27="","",E27&amp;D27&amp;COUNTIF($A$2:A27,A27))</f>
        <v>北九州(旧)高26</v>
      </c>
      <c r="C27" s="46">
        <v>44979</v>
      </c>
      <c r="D27" s="6" t="s">
        <v>156</v>
      </c>
      <c r="E27" s="6" t="s">
        <v>157</v>
      </c>
      <c r="F27" s="49"/>
      <c r="G27" s="7">
        <v>0.52083333333333337</v>
      </c>
      <c r="H27" s="7">
        <v>0.54166666666666663</v>
      </c>
      <c r="I27" s="42">
        <v>17.39</v>
      </c>
      <c r="J27" s="46">
        <v>44855</v>
      </c>
      <c r="K27" s="8" t="s">
        <v>176</v>
      </c>
      <c r="L27" s="41" t="s">
        <v>158</v>
      </c>
      <c r="M27" s="42">
        <v>17.489999999999998</v>
      </c>
    </row>
    <row r="28" spans="1:13" hidden="1" x14ac:dyDescent="0.4">
      <c r="A28" t="str">
        <f t="shared" si="0"/>
        <v>北九州(旧)高</v>
      </c>
      <c r="B28" t="str">
        <f>+IF(A28="","",E28&amp;D28&amp;COUNTIF($A$2:A28,A28))</f>
        <v>北九州(旧)高27</v>
      </c>
      <c r="C28" s="46">
        <v>44982</v>
      </c>
      <c r="D28" s="6" t="s">
        <v>156</v>
      </c>
      <c r="E28" s="6" t="s">
        <v>157</v>
      </c>
      <c r="F28" s="49"/>
      <c r="G28" s="7">
        <v>0.47916666666666669</v>
      </c>
      <c r="H28" s="7">
        <v>0.58333333333333337</v>
      </c>
      <c r="I28" s="42">
        <v>7.98</v>
      </c>
      <c r="J28" s="46">
        <v>44959</v>
      </c>
      <c r="K28" s="8" t="s">
        <v>177</v>
      </c>
      <c r="L28" s="41" t="s">
        <v>158</v>
      </c>
      <c r="M28" s="42">
        <v>8.06</v>
      </c>
    </row>
    <row r="29" spans="1:13" hidden="1" x14ac:dyDescent="0.4">
      <c r="A29" t="str">
        <f t="shared" si="0"/>
        <v>北九州(旧)高</v>
      </c>
      <c r="B29" t="str">
        <f>+IF(A29="","",E29&amp;D29&amp;COUNTIF($A$2:A29,A29))</f>
        <v>北九州(旧)高28</v>
      </c>
      <c r="C29" s="46">
        <v>44983</v>
      </c>
      <c r="D29" s="6" t="s">
        <v>156</v>
      </c>
      <c r="E29" s="6" t="s">
        <v>157</v>
      </c>
      <c r="F29" s="49"/>
      <c r="G29" s="7">
        <v>0.33333333333333331</v>
      </c>
      <c r="H29" s="7">
        <v>0.66666666666666663</v>
      </c>
      <c r="I29" s="42">
        <v>18.36</v>
      </c>
      <c r="J29" s="46">
        <v>44847</v>
      </c>
      <c r="K29" s="8" t="s">
        <v>177</v>
      </c>
      <c r="L29" s="41" t="s">
        <v>158</v>
      </c>
      <c r="M29" s="42">
        <v>18.440000000000001</v>
      </c>
    </row>
    <row r="30" spans="1:13" hidden="1" x14ac:dyDescent="0.4">
      <c r="A30" t="str">
        <f t="shared" si="0"/>
        <v>北九州(旧)高</v>
      </c>
      <c r="B30" t="str">
        <f>+IF(A30="","",E30&amp;D30&amp;COUNTIF($A$2:A30,A30))</f>
        <v>北九州(旧)高29</v>
      </c>
      <c r="C30" s="46">
        <v>44984</v>
      </c>
      <c r="D30" s="6" t="s">
        <v>156</v>
      </c>
      <c r="E30" s="6" t="s">
        <v>157</v>
      </c>
      <c r="F30" s="49"/>
      <c r="G30" s="7">
        <v>0.4375</v>
      </c>
      <c r="H30" s="7">
        <v>0.64583333333333337</v>
      </c>
      <c r="I30" s="42">
        <v>20.3</v>
      </c>
      <c r="J30" s="46">
        <v>44834</v>
      </c>
      <c r="K30" s="8" t="s">
        <v>176</v>
      </c>
      <c r="L30" s="41" t="s">
        <v>158</v>
      </c>
      <c r="M30" s="42">
        <v>20.6</v>
      </c>
    </row>
    <row r="31" spans="1:13" hidden="1" x14ac:dyDescent="0.4">
      <c r="A31" t="str">
        <f t="shared" si="0"/>
        <v>北九州(旧)高</v>
      </c>
      <c r="B31" t="str">
        <f>+IF(A31="","",E31&amp;D31&amp;COUNTIF($A$2:A31,A31))</f>
        <v>北九州(旧)高30</v>
      </c>
      <c r="C31" s="46">
        <v>44985</v>
      </c>
      <c r="D31" s="6" t="s">
        <v>156</v>
      </c>
      <c r="E31" s="6" t="s">
        <v>157</v>
      </c>
      <c r="F31" s="49"/>
      <c r="G31" s="7">
        <v>0.4375</v>
      </c>
      <c r="H31" s="7">
        <v>0.64583333333333337</v>
      </c>
      <c r="I31" s="42">
        <v>18.510000000000002</v>
      </c>
      <c r="J31" s="46">
        <v>44848</v>
      </c>
      <c r="K31" s="8" t="s">
        <v>176</v>
      </c>
      <c r="L31" s="41" t="s">
        <v>158</v>
      </c>
      <c r="M31" s="42">
        <v>19</v>
      </c>
    </row>
    <row r="32" spans="1:13" hidden="1" x14ac:dyDescent="0.4">
      <c r="A32" t="str">
        <f t="shared" si="0"/>
        <v>鹿児島低</v>
      </c>
      <c r="B32" t="str">
        <f>+IF(A32="","",E32&amp;D32&amp;COUNTIF($A$2:A32,A32))</f>
        <v>鹿児島低1</v>
      </c>
      <c r="C32" s="46">
        <v>44857</v>
      </c>
      <c r="D32" s="6" t="s">
        <v>159</v>
      </c>
      <c r="E32" s="6" t="s">
        <v>153</v>
      </c>
      <c r="F32" s="49">
        <v>0.51</v>
      </c>
      <c r="G32" s="7">
        <v>0.4375</v>
      </c>
      <c r="H32" s="7">
        <v>0.54166666666666663</v>
      </c>
      <c r="I32" s="42">
        <v>16.39</v>
      </c>
      <c r="J32" s="46">
        <v>44864</v>
      </c>
      <c r="K32" s="8" t="s">
        <v>181</v>
      </c>
      <c r="L32" s="41" t="s">
        <v>160</v>
      </c>
      <c r="M32" s="42">
        <v>16.920000000000002</v>
      </c>
    </row>
    <row r="33" spans="1:13" hidden="1" x14ac:dyDescent="0.4">
      <c r="A33" t="str">
        <f t="shared" si="0"/>
        <v>鹿児島高</v>
      </c>
      <c r="B33" t="str">
        <f>+IF(A33="","",E33&amp;D33&amp;COUNTIF($A$2:A33,A33))</f>
        <v>鹿児島高1</v>
      </c>
      <c r="C33" s="46">
        <v>44857</v>
      </c>
      <c r="D33" s="6" t="s">
        <v>156</v>
      </c>
      <c r="E33" s="6" t="s">
        <v>153</v>
      </c>
      <c r="F33" s="49">
        <v>0.51</v>
      </c>
      <c r="G33" s="7">
        <v>0.4375</v>
      </c>
      <c r="H33" s="7">
        <v>0.54166666666666663</v>
      </c>
      <c r="I33" s="42">
        <v>16.39</v>
      </c>
      <c r="J33" s="46">
        <v>44864</v>
      </c>
      <c r="K33" s="8" t="s">
        <v>181</v>
      </c>
      <c r="L33" s="41" t="s">
        <v>160</v>
      </c>
      <c r="M33" s="42">
        <v>16.920000000000002</v>
      </c>
    </row>
    <row r="34" spans="1:13" hidden="1" x14ac:dyDescent="0.4">
      <c r="A34" t="str">
        <f t="shared" si="0"/>
        <v>鹿児島低</v>
      </c>
      <c r="B34" t="str">
        <f>+IF(A34="","",E34&amp;D34&amp;COUNTIF($A$2:A34,A34))</f>
        <v>鹿児島低2</v>
      </c>
      <c r="C34" s="46">
        <v>44892</v>
      </c>
      <c r="D34" s="6" t="s">
        <v>159</v>
      </c>
      <c r="E34" s="6" t="s">
        <v>153</v>
      </c>
      <c r="F34" s="49">
        <v>0.15</v>
      </c>
      <c r="G34" s="7">
        <v>0.41666666666666669</v>
      </c>
      <c r="H34" s="7">
        <v>0.58333333333333337</v>
      </c>
      <c r="I34" s="42">
        <v>13.08</v>
      </c>
      <c r="J34" s="46">
        <v>44893</v>
      </c>
      <c r="K34" s="8" t="s">
        <v>175</v>
      </c>
      <c r="L34" s="41" t="s">
        <v>160</v>
      </c>
      <c r="M34" s="42">
        <v>13.15</v>
      </c>
    </row>
    <row r="35" spans="1:13" hidden="1" x14ac:dyDescent="0.4">
      <c r="A35" t="str">
        <f t="shared" si="0"/>
        <v>鹿児島高</v>
      </c>
      <c r="B35" t="str">
        <f>+IF(A35="","",E35&amp;D35&amp;COUNTIF($A$2:A35,A35))</f>
        <v>鹿児島高2</v>
      </c>
      <c r="C35" s="46">
        <v>44892</v>
      </c>
      <c r="D35" s="6" t="s">
        <v>156</v>
      </c>
      <c r="E35" s="6" t="s">
        <v>153</v>
      </c>
      <c r="F35" s="49">
        <v>0.15</v>
      </c>
      <c r="G35" s="7">
        <v>0.41666666666666669</v>
      </c>
      <c r="H35" s="7">
        <v>0.58333333333333337</v>
      </c>
      <c r="I35" s="42">
        <v>13.08</v>
      </c>
      <c r="J35" s="46">
        <v>44893</v>
      </c>
      <c r="K35" s="8" t="s">
        <v>175</v>
      </c>
      <c r="L35" s="41" t="s">
        <v>160</v>
      </c>
      <c r="M35" s="42">
        <v>13.15</v>
      </c>
    </row>
    <row r="36" spans="1:13" hidden="1" x14ac:dyDescent="0.4">
      <c r="A36" t="str">
        <f t="shared" si="0"/>
        <v>鹿児島低</v>
      </c>
      <c r="B36" t="str">
        <f>+IF(A36="","",E36&amp;D36&amp;COUNTIF($A$2:A36,A36))</f>
        <v>鹿児島低3</v>
      </c>
      <c r="C36" s="46">
        <v>44926</v>
      </c>
      <c r="D36" s="6" t="s">
        <v>159</v>
      </c>
      <c r="E36" s="6" t="s">
        <v>153</v>
      </c>
      <c r="F36" s="49">
        <v>0.2</v>
      </c>
      <c r="G36" s="7">
        <v>0.5</v>
      </c>
      <c r="H36" s="7">
        <v>0.58333333333333337</v>
      </c>
      <c r="I36" s="42">
        <v>12.33</v>
      </c>
      <c r="J36" s="46">
        <v>44924</v>
      </c>
      <c r="K36" s="8" t="s">
        <v>177</v>
      </c>
      <c r="L36" s="41" t="s">
        <v>160</v>
      </c>
      <c r="M36" s="42">
        <v>12.43</v>
      </c>
    </row>
    <row r="37" spans="1:13" hidden="1" x14ac:dyDescent="0.4">
      <c r="A37" t="str">
        <f t="shared" si="0"/>
        <v>鹿児島高</v>
      </c>
      <c r="B37" t="str">
        <f>+IF(A37="","",E37&amp;D37&amp;COUNTIF($A$2:A37,A37))</f>
        <v>鹿児島高3</v>
      </c>
      <c r="C37" s="46">
        <v>44926</v>
      </c>
      <c r="D37" s="6" t="s">
        <v>156</v>
      </c>
      <c r="E37" s="6" t="s">
        <v>153</v>
      </c>
      <c r="F37" s="49">
        <v>0.2</v>
      </c>
      <c r="G37" s="7">
        <v>0.5</v>
      </c>
      <c r="H37" s="7">
        <v>0.58333333333333337</v>
      </c>
      <c r="I37" s="42">
        <v>12.33</v>
      </c>
      <c r="J37" s="46">
        <v>44924</v>
      </c>
      <c r="K37" s="8" t="s">
        <v>177</v>
      </c>
      <c r="L37" s="41" t="s">
        <v>160</v>
      </c>
      <c r="M37" s="42">
        <v>12.43</v>
      </c>
    </row>
    <row r="38" spans="1:13" hidden="1" x14ac:dyDescent="0.4">
      <c r="A38" t="str">
        <f t="shared" si="0"/>
        <v>鹿児島低</v>
      </c>
      <c r="B38" t="str">
        <f>+IF(A38="","",E38&amp;D38&amp;COUNTIF($A$2:A38,A38))</f>
        <v>鹿児島低4</v>
      </c>
      <c r="C38" s="46">
        <v>44927</v>
      </c>
      <c r="D38" s="6" t="s">
        <v>159</v>
      </c>
      <c r="E38" s="6" t="s">
        <v>153</v>
      </c>
      <c r="F38" s="49">
        <v>0.5</v>
      </c>
      <c r="G38" s="7">
        <v>0.33333333333333331</v>
      </c>
      <c r="H38" s="7">
        <v>0.66666666666666663</v>
      </c>
      <c r="I38" s="42">
        <v>12.14</v>
      </c>
      <c r="J38" s="46">
        <v>44936</v>
      </c>
      <c r="K38" s="8" t="s">
        <v>179</v>
      </c>
      <c r="L38" s="41" t="s">
        <v>160</v>
      </c>
      <c r="M38" s="42">
        <v>13.28</v>
      </c>
    </row>
    <row r="39" spans="1:13" hidden="1" x14ac:dyDescent="0.4">
      <c r="A39" t="str">
        <f t="shared" si="0"/>
        <v>鹿児島高</v>
      </c>
      <c r="B39" t="str">
        <f>+IF(A39="","",E39&amp;D39&amp;COUNTIF($A$2:A39,A39))</f>
        <v>鹿児島高4</v>
      </c>
      <c r="C39" s="46">
        <v>44927</v>
      </c>
      <c r="D39" s="6" t="s">
        <v>156</v>
      </c>
      <c r="E39" s="6" t="s">
        <v>153</v>
      </c>
      <c r="F39" s="49">
        <v>0.5</v>
      </c>
      <c r="G39" s="7">
        <v>0.33333333333333331</v>
      </c>
      <c r="H39" s="7">
        <v>0.66666666666666663</v>
      </c>
      <c r="I39" s="42">
        <v>12.14</v>
      </c>
      <c r="J39" s="46">
        <v>44936</v>
      </c>
      <c r="K39" s="8" t="s">
        <v>179</v>
      </c>
      <c r="L39" s="41" t="s">
        <v>160</v>
      </c>
      <c r="M39" s="42">
        <v>13.28</v>
      </c>
    </row>
    <row r="40" spans="1:13" hidden="1" x14ac:dyDescent="0.4">
      <c r="A40" t="str">
        <f t="shared" si="0"/>
        <v>鹿児島低</v>
      </c>
      <c r="B40" t="str">
        <f>+IF(A40="","",E40&amp;D40&amp;COUNTIF($A$2:A40,A40))</f>
        <v>鹿児島低5</v>
      </c>
      <c r="C40" s="46">
        <v>44928</v>
      </c>
      <c r="D40" s="6" t="s">
        <v>159</v>
      </c>
      <c r="E40" s="6" t="s">
        <v>153</v>
      </c>
      <c r="F40" s="49">
        <v>0.4</v>
      </c>
      <c r="G40" s="7">
        <v>0.4375</v>
      </c>
      <c r="H40" s="7">
        <v>0.625</v>
      </c>
      <c r="I40" s="42">
        <v>11.1</v>
      </c>
      <c r="J40" s="46">
        <v>44947</v>
      </c>
      <c r="K40" s="8" t="s">
        <v>180</v>
      </c>
      <c r="L40" s="41" t="s">
        <v>160</v>
      </c>
      <c r="M40" s="42">
        <v>11.74</v>
      </c>
    </row>
    <row r="41" spans="1:13" hidden="1" x14ac:dyDescent="0.4">
      <c r="A41" t="str">
        <f t="shared" si="0"/>
        <v>鹿児島高</v>
      </c>
      <c r="B41" t="str">
        <f>+IF(A41="","",E41&amp;D41&amp;COUNTIF($A$2:A41,A41))</f>
        <v>鹿児島高5</v>
      </c>
      <c r="C41" s="46">
        <v>44928</v>
      </c>
      <c r="D41" s="6" t="s">
        <v>156</v>
      </c>
      <c r="E41" s="6" t="s">
        <v>153</v>
      </c>
      <c r="F41" s="49">
        <v>0.4</v>
      </c>
      <c r="G41" s="7">
        <v>0.4375</v>
      </c>
      <c r="H41" s="7">
        <v>0.625</v>
      </c>
      <c r="I41" s="42">
        <v>11.1</v>
      </c>
      <c r="J41" s="46">
        <v>44947</v>
      </c>
      <c r="K41" s="8" t="s">
        <v>180</v>
      </c>
      <c r="L41" s="41" t="s">
        <v>160</v>
      </c>
      <c r="M41" s="42">
        <v>11.74</v>
      </c>
    </row>
    <row r="42" spans="1:13" hidden="1" x14ac:dyDescent="0.4">
      <c r="A42" t="str">
        <f t="shared" si="0"/>
        <v>鹿児島低</v>
      </c>
      <c r="B42" t="str">
        <f>+IF(A42="","",E42&amp;D42&amp;COUNTIF($A$2:A42,A42))</f>
        <v>鹿児島低6</v>
      </c>
      <c r="C42" s="46">
        <v>44929</v>
      </c>
      <c r="D42" s="6" t="s">
        <v>159</v>
      </c>
      <c r="E42" s="6" t="s">
        <v>153</v>
      </c>
      <c r="F42" s="49">
        <v>0.4</v>
      </c>
      <c r="G42" s="7">
        <v>0.45833333333333331</v>
      </c>
      <c r="H42" s="7">
        <v>0.625</v>
      </c>
      <c r="I42" s="42">
        <v>10.39</v>
      </c>
      <c r="J42" s="46">
        <v>44947</v>
      </c>
      <c r="K42" s="8" t="s">
        <v>180</v>
      </c>
      <c r="L42" s="41" t="s">
        <v>160</v>
      </c>
      <c r="M42" s="42">
        <v>11.74</v>
      </c>
    </row>
    <row r="43" spans="1:13" hidden="1" x14ac:dyDescent="0.4">
      <c r="A43" t="str">
        <f t="shared" si="0"/>
        <v>鹿児島高</v>
      </c>
      <c r="B43" t="str">
        <f>+IF(A43="","",E43&amp;D43&amp;COUNTIF($A$2:A43,A43))</f>
        <v>鹿児島高6</v>
      </c>
      <c r="C43" s="46">
        <v>44929</v>
      </c>
      <c r="D43" s="6" t="s">
        <v>156</v>
      </c>
      <c r="E43" s="6" t="s">
        <v>153</v>
      </c>
      <c r="F43" s="49">
        <v>0.4</v>
      </c>
      <c r="G43" s="7">
        <v>0.45833333333333331</v>
      </c>
      <c r="H43" s="7">
        <v>0.625</v>
      </c>
      <c r="I43" s="42">
        <v>10.39</v>
      </c>
      <c r="J43" s="46">
        <v>44947</v>
      </c>
      <c r="K43" s="8" t="s">
        <v>180</v>
      </c>
      <c r="L43" s="41" t="s">
        <v>160</v>
      </c>
      <c r="M43" s="42">
        <v>11.74</v>
      </c>
    </row>
    <row r="44" spans="1:13" hidden="1" x14ac:dyDescent="0.4">
      <c r="A44" t="str">
        <f t="shared" si="0"/>
        <v>鹿児島低</v>
      </c>
      <c r="B44" t="str">
        <f>+IF(A44="","",E44&amp;D44&amp;COUNTIF($A$2:A44,A44))</f>
        <v>鹿児島低7</v>
      </c>
      <c r="C44" s="46">
        <v>44930</v>
      </c>
      <c r="D44" s="6" t="s">
        <v>159</v>
      </c>
      <c r="E44" s="6" t="s">
        <v>153</v>
      </c>
      <c r="F44" s="49">
        <v>0.3</v>
      </c>
      <c r="G44" s="7">
        <v>0.47916666666666669</v>
      </c>
      <c r="H44" s="7">
        <v>0.60416666666666663</v>
      </c>
      <c r="I44" s="42">
        <v>13.91</v>
      </c>
      <c r="J44" s="46">
        <v>44957</v>
      </c>
      <c r="K44" s="8" t="s">
        <v>179</v>
      </c>
      <c r="L44" s="41" t="s">
        <v>160</v>
      </c>
      <c r="M44" s="42">
        <v>14.96</v>
      </c>
    </row>
    <row r="45" spans="1:13" hidden="1" x14ac:dyDescent="0.4">
      <c r="A45" t="str">
        <f t="shared" si="0"/>
        <v>鹿児島高</v>
      </c>
      <c r="B45" t="str">
        <f>+IF(A45="","",E45&amp;D45&amp;COUNTIF($A$2:A45,A45))</f>
        <v>鹿児島高7</v>
      </c>
      <c r="C45" s="46">
        <v>44930</v>
      </c>
      <c r="D45" s="6" t="s">
        <v>156</v>
      </c>
      <c r="E45" s="6" t="s">
        <v>153</v>
      </c>
      <c r="F45" s="49">
        <v>0.3</v>
      </c>
      <c r="G45" s="7">
        <v>0.47916666666666669</v>
      </c>
      <c r="H45" s="7">
        <v>0.60416666666666663</v>
      </c>
      <c r="I45" s="42">
        <v>13.91</v>
      </c>
      <c r="J45" s="46">
        <v>44957</v>
      </c>
      <c r="K45" s="8" t="s">
        <v>179</v>
      </c>
      <c r="L45" s="41" t="s">
        <v>160</v>
      </c>
      <c r="M45" s="42">
        <v>14.96</v>
      </c>
    </row>
    <row r="46" spans="1:13" hidden="1" x14ac:dyDescent="0.4">
      <c r="A46" t="str">
        <f t="shared" si="0"/>
        <v>鹿児島低</v>
      </c>
      <c r="B46" t="str">
        <f>+IF(A46="","",E46&amp;D46&amp;COUNTIF($A$2:A46,A46))</f>
        <v>鹿児島低8</v>
      </c>
      <c r="C46" s="46">
        <v>44934</v>
      </c>
      <c r="D46" s="6" t="s">
        <v>159</v>
      </c>
      <c r="E46" s="6" t="s">
        <v>153</v>
      </c>
      <c r="F46" s="49">
        <v>0.3</v>
      </c>
      <c r="G46" s="7">
        <v>0.45833333333333331</v>
      </c>
      <c r="H46" s="7">
        <v>0.60416666666666663</v>
      </c>
      <c r="I46" s="42">
        <v>13.77</v>
      </c>
      <c r="J46" s="46">
        <v>44957</v>
      </c>
      <c r="K46" s="8" t="s">
        <v>179</v>
      </c>
      <c r="L46" s="41" t="s">
        <v>160</v>
      </c>
      <c r="M46" s="42">
        <v>14.96</v>
      </c>
    </row>
    <row r="47" spans="1:13" hidden="1" x14ac:dyDescent="0.4">
      <c r="A47" t="str">
        <f t="shared" si="0"/>
        <v>鹿児島高</v>
      </c>
      <c r="B47" t="str">
        <f>+IF(A47="","",E47&amp;D47&amp;COUNTIF($A$2:A47,A47))</f>
        <v>鹿児島高8</v>
      </c>
      <c r="C47" s="46">
        <v>44934</v>
      </c>
      <c r="D47" s="6" t="s">
        <v>156</v>
      </c>
      <c r="E47" s="6" t="s">
        <v>153</v>
      </c>
      <c r="F47" s="49">
        <v>0.3</v>
      </c>
      <c r="G47" s="7">
        <v>0.45833333333333331</v>
      </c>
      <c r="H47" s="7">
        <v>0.60416666666666663</v>
      </c>
      <c r="I47" s="42">
        <v>13.77</v>
      </c>
      <c r="J47" s="46">
        <v>44957</v>
      </c>
      <c r="K47" s="8" t="s">
        <v>179</v>
      </c>
      <c r="L47" s="41" t="s">
        <v>160</v>
      </c>
      <c r="M47" s="42">
        <v>14.96</v>
      </c>
    </row>
    <row r="48" spans="1:13" hidden="1" x14ac:dyDescent="0.4">
      <c r="A48" t="str">
        <f t="shared" si="0"/>
        <v>鹿児島低</v>
      </c>
      <c r="B48" t="str">
        <f>+IF(A48="","",E48&amp;D48&amp;COUNTIF($A$2:A48,A48))</f>
        <v>鹿児島低9</v>
      </c>
      <c r="C48" s="46">
        <v>44935</v>
      </c>
      <c r="D48" s="6" t="s">
        <v>159</v>
      </c>
      <c r="E48" s="6" t="s">
        <v>153</v>
      </c>
      <c r="F48" s="49">
        <v>0.2</v>
      </c>
      <c r="G48" s="7">
        <v>0.45833333333333331</v>
      </c>
      <c r="H48" s="7">
        <v>0.58333333333333337</v>
      </c>
      <c r="I48" s="42">
        <v>12.09</v>
      </c>
      <c r="J48" s="46">
        <v>44936</v>
      </c>
      <c r="K48" s="8" t="s">
        <v>179</v>
      </c>
      <c r="L48" s="41" t="s">
        <v>160</v>
      </c>
      <c r="M48" s="42">
        <v>13.28</v>
      </c>
    </row>
    <row r="49" spans="1:15" hidden="1" x14ac:dyDescent="0.4">
      <c r="A49" t="str">
        <f t="shared" si="0"/>
        <v>鹿児島高</v>
      </c>
      <c r="B49" t="str">
        <f>+IF(A49="","",E49&amp;D49&amp;COUNTIF($A$2:A49,A49))</f>
        <v>鹿児島高9</v>
      </c>
      <c r="C49" s="46">
        <v>44935</v>
      </c>
      <c r="D49" s="6" t="s">
        <v>156</v>
      </c>
      <c r="E49" s="6" t="s">
        <v>153</v>
      </c>
      <c r="F49" s="49">
        <v>0.2</v>
      </c>
      <c r="G49" s="7">
        <v>0.45833333333333331</v>
      </c>
      <c r="H49" s="7">
        <v>0.58333333333333337</v>
      </c>
      <c r="I49" s="42">
        <v>12.09</v>
      </c>
      <c r="J49" s="46">
        <v>44936</v>
      </c>
      <c r="K49" s="8" t="s">
        <v>179</v>
      </c>
      <c r="L49" s="41" t="s">
        <v>160</v>
      </c>
      <c r="M49" s="42">
        <v>13.28</v>
      </c>
    </row>
    <row r="50" spans="1:15" hidden="1" x14ac:dyDescent="0.4">
      <c r="A50" t="str">
        <f t="shared" si="0"/>
        <v>鹿児島低</v>
      </c>
      <c r="B50" t="str">
        <f>+IF(A50="","",E50&amp;D50&amp;COUNTIF($A$2:A50,A50))</f>
        <v>鹿児島低10</v>
      </c>
      <c r="C50" s="46">
        <v>44961</v>
      </c>
      <c r="D50" s="6" t="s">
        <v>159</v>
      </c>
      <c r="E50" s="6" t="s">
        <v>153</v>
      </c>
      <c r="F50" s="49">
        <v>0.3</v>
      </c>
      <c r="G50" s="7">
        <v>0.45833333333333331</v>
      </c>
      <c r="H50" s="7">
        <v>0.5625</v>
      </c>
      <c r="I50" s="42">
        <v>10.15</v>
      </c>
      <c r="J50" s="46">
        <v>44938</v>
      </c>
      <c r="K50" s="8" t="s">
        <v>177</v>
      </c>
      <c r="L50" s="41" t="s">
        <v>160</v>
      </c>
      <c r="M50" s="42">
        <v>10.73</v>
      </c>
    </row>
    <row r="51" spans="1:15" hidden="1" x14ac:dyDescent="0.4">
      <c r="A51" t="str">
        <f t="shared" si="0"/>
        <v>鹿児島高</v>
      </c>
      <c r="B51" t="str">
        <f>+IF(A51="","",E51&amp;D51&amp;COUNTIF($A$2:A51,A51))</f>
        <v>鹿児島高10</v>
      </c>
      <c r="C51" s="46">
        <v>44961</v>
      </c>
      <c r="D51" s="6" t="s">
        <v>156</v>
      </c>
      <c r="E51" s="6" t="s">
        <v>153</v>
      </c>
      <c r="F51" s="49">
        <v>0.3</v>
      </c>
      <c r="G51" s="7">
        <v>0.45833333333333331</v>
      </c>
      <c r="H51" s="7">
        <v>0.5625</v>
      </c>
      <c r="I51" s="42">
        <v>10.15</v>
      </c>
      <c r="J51" s="46">
        <v>44938</v>
      </c>
      <c r="K51" s="8" t="s">
        <v>177</v>
      </c>
      <c r="L51" s="41" t="s">
        <v>160</v>
      </c>
      <c r="M51" s="42">
        <v>10.73</v>
      </c>
    </row>
    <row r="52" spans="1:15" hidden="1" x14ac:dyDescent="0.4">
      <c r="A52" t="str">
        <f t="shared" si="0"/>
        <v>鹿児島低</v>
      </c>
      <c r="B52" t="str">
        <f>+IF(A52="","",E52&amp;D52&amp;COUNTIF($A$2:A52,A52))</f>
        <v>鹿児島低11</v>
      </c>
      <c r="C52" s="46">
        <v>44962</v>
      </c>
      <c r="D52" s="6" t="s">
        <v>159</v>
      </c>
      <c r="E52" s="6" t="s">
        <v>153</v>
      </c>
      <c r="F52" s="49">
        <v>0.3</v>
      </c>
      <c r="G52" s="7">
        <v>0.4375</v>
      </c>
      <c r="H52" s="7">
        <v>0.58333333333333337</v>
      </c>
      <c r="I52" s="42">
        <v>11.67</v>
      </c>
      <c r="J52" s="46">
        <v>44958</v>
      </c>
      <c r="K52" s="8" t="s">
        <v>178</v>
      </c>
      <c r="L52" s="41" t="s">
        <v>160</v>
      </c>
      <c r="M52" s="42">
        <v>12.18</v>
      </c>
    </row>
    <row r="53" spans="1:15" hidden="1" x14ac:dyDescent="0.4">
      <c r="A53" t="str">
        <f t="shared" si="0"/>
        <v>鹿児島高</v>
      </c>
      <c r="B53" t="str">
        <f>+IF(A53="","",E53&amp;D53&amp;COUNTIF($A$2:A53,A53))</f>
        <v>鹿児島高11</v>
      </c>
      <c r="C53" s="46">
        <v>44962</v>
      </c>
      <c r="D53" s="6" t="s">
        <v>156</v>
      </c>
      <c r="E53" s="6" t="s">
        <v>153</v>
      </c>
      <c r="F53" s="49">
        <v>0.3</v>
      </c>
      <c r="G53" s="7">
        <v>0.4375</v>
      </c>
      <c r="H53" s="7">
        <v>0.58333333333333337</v>
      </c>
      <c r="I53" s="42">
        <v>11.67</v>
      </c>
      <c r="J53" s="46">
        <v>44958</v>
      </c>
      <c r="K53" s="8" t="s">
        <v>178</v>
      </c>
      <c r="L53" s="41" t="s">
        <v>160</v>
      </c>
      <c r="M53" s="42">
        <v>12.18</v>
      </c>
    </row>
    <row r="54" spans="1:15" hidden="1" x14ac:dyDescent="0.4">
      <c r="A54" t="str">
        <f t="shared" si="0"/>
        <v>鹿児島低</v>
      </c>
      <c r="B54" t="str">
        <f>+IF(A54="","",E54&amp;D54&amp;COUNTIF($A$2:A54,A54))</f>
        <v>鹿児島低12</v>
      </c>
      <c r="C54" s="46">
        <v>44965</v>
      </c>
      <c r="D54" s="6" t="s">
        <v>159</v>
      </c>
      <c r="E54" s="6" t="s">
        <v>153</v>
      </c>
      <c r="F54" s="49">
        <v>0.2</v>
      </c>
      <c r="G54" s="7">
        <v>0.47916666666666669</v>
      </c>
      <c r="H54" s="7">
        <v>0.5625</v>
      </c>
      <c r="I54" s="42">
        <v>16.920000000000002</v>
      </c>
      <c r="J54" s="46">
        <v>44971</v>
      </c>
      <c r="K54" s="8" t="s">
        <v>179</v>
      </c>
      <c r="L54" s="41" t="s">
        <v>160</v>
      </c>
      <c r="M54" s="42">
        <v>17.489999999999998</v>
      </c>
    </row>
    <row r="55" spans="1:15" hidden="1" x14ac:dyDescent="0.4">
      <c r="A55" t="str">
        <f t="shared" si="0"/>
        <v>鹿児島高</v>
      </c>
      <c r="B55" t="str">
        <f>+IF(A55="","",E55&amp;D55&amp;COUNTIF($A$2:A55,A55))</f>
        <v>鹿児島高12</v>
      </c>
      <c r="C55" s="46">
        <v>44965</v>
      </c>
      <c r="D55" s="6" t="s">
        <v>156</v>
      </c>
      <c r="E55" s="6" t="s">
        <v>153</v>
      </c>
      <c r="F55" s="49">
        <v>0.2</v>
      </c>
      <c r="G55" s="7">
        <v>0.47916666666666669</v>
      </c>
      <c r="H55" s="7">
        <v>0.5625</v>
      </c>
      <c r="I55" s="42">
        <v>16.920000000000002</v>
      </c>
      <c r="J55" s="46">
        <v>44971</v>
      </c>
      <c r="K55" s="8" t="s">
        <v>179</v>
      </c>
      <c r="L55" s="41" t="s">
        <v>160</v>
      </c>
      <c r="M55" s="42">
        <v>17.489999999999998</v>
      </c>
    </row>
    <row r="56" spans="1:15" hidden="1" x14ac:dyDescent="0.4">
      <c r="A56" t="str">
        <f t="shared" si="0"/>
        <v>鹿児島低</v>
      </c>
      <c r="B56" t="str">
        <f>+IF(A56="","",E56&amp;D56&amp;COUNTIF($A$2:A56,A56))</f>
        <v>鹿児島低13</v>
      </c>
      <c r="C56" s="46">
        <v>44968</v>
      </c>
      <c r="D56" s="6" t="s">
        <v>159</v>
      </c>
      <c r="E56" s="6" t="s">
        <v>153</v>
      </c>
      <c r="F56" s="49">
        <v>0.1</v>
      </c>
      <c r="G56" s="7">
        <v>0.52083333333333337</v>
      </c>
      <c r="H56" s="7">
        <v>0.58333333333333337</v>
      </c>
      <c r="I56" s="42">
        <v>8.43</v>
      </c>
      <c r="J56" s="46">
        <v>44975</v>
      </c>
      <c r="K56" s="8" t="s">
        <v>180</v>
      </c>
      <c r="L56" s="41" t="s">
        <v>160</v>
      </c>
      <c r="M56" s="42">
        <v>9.66</v>
      </c>
    </row>
    <row r="57" spans="1:15" hidden="1" x14ac:dyDescent="0.4">
      <c r="A57" t="str">
        <f t="shared" si="0"/>
        <v>鹿児島高</v>
      </c>
      <c r="B57" t="str">
        <f>+IF(A57="","",E57&amp;D57&amp;COUNTIF($A$2:A57,A57))</f>
        <v>鹿児島高13</v>
      </c>
      <c r="C57" s="46">
        <v>44968</v>
      </c>
      <c r="D57" s="6" t="s">
        <v>156</v>
      </c>
      <c r="E57" s="6" t="s">
        <v>153</v>
      </c>
      <c r="F57" s="49">
        <v>0.1</v>
      </c>
      <c r="G57" s="7">
        <v>0.52083333333333337</v>
      </c>
      <c r="H57" s="7">
        <v>0.58333333333333337</v>
      </c>
      <c r="I57" s="42">
        <v>8.43</v>
      </c>
      <c r="J57" s="46">
        <v>44975</v>
      </c>
      <c r="K57" s="8" t="s">
        <v>180</v>
      </c>
      <c r="L57" s="41" t="s">
        <v>160</v>
      </c>
      <c r="M57" s="42">
        <v>9.66</v>
      </c>
    </row>
    <row r="58" spans="1:15" hidden="1" x14ac:dyDescent="0.4">
      <c r="A58" t="str">
        <f t="shared" si="0"/>
        <v>鹿児島低</v>
      </c>
      <c r="B58" t="str">
        <f>+IF(A58="","",E58&amp;D58&amp;COUNTIF($A$2:A58,A58))</f>
        <v>鹿児島低14</v>
      </c>
      <c r="C58" s="46">
        <v>44969</v>
      </c>
      <c r="D58" s="6" t="s">
        <v>159</v>
      </c>
      <c r="E58" s="6" t="s">
        <v>153</v>
      </c>
      <c r="F58" s="49">
        <v>0.6</v>
      </c>
      <c r="G58" s="7">
        <v>0.4375</v>
      </c>
      <c r="H58" s="7">
        <v>0.66666666666666663</v>
      </c>
      <c r="I58" s="42">
        <v>12.29</v>
      </c>
      <c r="J58" s="46">
        <v>44974</v>
      </c>
      <c r="K58" s="8" t="s">
        <v>176</v>
      </c>
      <c r="L58" s="41" t="s">
        <v>160</v>
      </c>
      <c r="M58" s="42">
        <v>12.87</v>
      </c>
    </row>
    <row r="59" spans="1:15" hidden="1" x14ac:dyDescent="0.4">
      <c r="A59" t="str">
        <f t="shared" si="0"/>
        <v>鹿児島高</v>
      </c>
      <c r="B59" t="str">
        <f>+IF(A59="","",E59&amp;D59&amp;COUNTIF($A$2:A59,A59))</f>
        <v>鹿児島高14</v>
      </c>
      <c r="C59" s="46">
        <v>44969</v>
      </c>
      <c r="D59" s="6" t="s">
        <v>156</v>
      </c>
      <c r="E59" s="6" t="s">
        <v>153</v>
      </c>
      <c r="F59" s="49">
        <v>0.6</v>
      </c>
      <c r="G59" s="7">
        <v>0.4375</v>
      </c>
      <c r="H59" s="7">
        <v>0.66666666666666663</v>
      </c>
      <c r="I59" s="42">
        <v>12.29</v>
      </c>
      <c r="J59" s="46">
        <v>44974</v>
      </c>
      <c r="K59" s="8" t="s">
        <v>176</v>
      </c>
      <c r="L59" s="41" t="s">
        <v>160</v>
      </c>
      <c r="M59" s="42">
        <v>12.87</v>
      </c>
    </row>
    <row r="60" spans="1:15" hidden="1" x14ac:dyDescent="0.4">
      <c r="A60" t="str">
        <f t="shared" si="0"/>
        <v>鹿児島低</v>
      </c>
      <c r="B60" t="str">
        <f>+IF(A60="","",E60&amp;D60&amp;COUNTIF($A$2:A60,A60))</f>
        <v>鹿児島低15</v>
      </c>
      <c r="C60" s="46">
        <v>44972</v>
      </c>
      <c r="D60" s="6" t="s">
        <v>159</v>
      </c>
      <c r="E60" s="6" t="s">
        <v>153</v>
      </c>
      <c r="F60" s="49">
        <v>0.1</v>
      </c>
      <c r="G60" s="7">
        <v>0.5</v>
      </c>
      <c r="H60" s="7">
        <v>0.5625</v>
      </c>
      <c r="I60" s="42">
        <v>17.62</v>
      </c>
      <c r="J60" s="46">
        <v>44978</v>
      </c>
      <c r="K60" s="8" t="s">
        <v>179</v>
      </c>
      <c r="L60" s="41" t="s">
        <v>160</v>
      </c>
      <c r="M60" s="42">
        <v>19.04</v>
      </c>
    </row>
    <row r="61" spans="1:15" hidden="1" x14ac:dyDescent="0.4">
      <c r="A61" t="str">
        <f t="shared" si="0"/>
        <v>鹿児島高</v>
      </c>
      <c r="B61" t="str">
        <f>+IF(A61="","",E61&amp;D61&amp;COUNTIF($A$2:A61,A61))</f>
        <v>鹿児島高15</v>
      </c>
      <c r="C61" s="46">
        <v>44972</v>
      </c>
      <c r="D61" s="6" t="s">
        <v>156</v>
      </c>
      <c r="E61" s="6" t="s">
        <v>153</v>
      </c>
      <c r="F61" s="49">
        <v>0.1</v>
      </c>
      <c r="G61" s="7">
        <v>0.5</v>
      </c>
      <c r="H61" s="7">
        <v>0.5625</v>
      </c>
      <c r="I61" s="42">
        <v>17.62</v>
      </c>
      <c r="J61" s="46">
        <v>44978</v>
      </c>
      <c r="K61" s="8" t="s">
        <v>179</v>
      </c>
      <c r="L61" s="41" t="s">
        <v>160</v>
      </c>
      <c r="M61" s="42">
        <v>19.04</v>
      </c>
    </row>
    <row r="62" spans="1:15" hidden="1" x14ac:dyDescent="0.4">
      <c r="A62" t="str">
        <f t="shared" si="0"/>
        <v>鹿児島低</v>
      </c>
      <c r="B62" t="str">
        <f>+IF(A62="","",E62&amp;D62&amp;COUNTIF($A$2:A62,A62))</f>
        <v>鹿児島低16</v>
      </c>
      <c r="C62" s="46">
        <v>44973</v>
      </c>
      <c r="D62" s="6" t="s">
        <v>159</v>
      </c>
      <c r="E62" s="6" t="s">
        <v>153</v>
      </c>
      <c r="F62" s="49">
        <v>0.2</v>
      </c>
      <c r="G62" s="7">
        <v>0.47916666666666669</v>
      </c>
      <c r="H62" s="7">
        <v>0.58333333333333337</v>
      </c>
      <c r="I62" s="42">
        <v>18.82</v>
      </c>
      <c r="J62" s="46">
        <v>44978</v>
      </c>
      <c r="K62" s="8" t="s">
        <v>179</v>
      </c>
      <c r="L62" s="41" t="s">
        <v>160</v>
      </c>
      <c r="M62" s="42">
        <v>19.04</v>
      </c>
    </row>
    <row r="63" spans="1:15" hidden="1" x14ac:dyDescent="0.4">
      <c r="A63" t="str">
        <f t="shared" si="0"/>
        <v>鹿児島高</v>
      </c>
      <c r="B63" t="str">
        <f>+IF(A63="","",E63&amp;D63&amp;COUNTIF($A$2:A63,A63))</f>
        <v>鹿児島高16</v>
      </c>
      <c r="C63" s="46">
        <v>44973</v>
      </c>
      <c r="D63" s="6" t="s">
        <v>156</v>
      </c>
      <c r="E63" s="6" t="s">
        <v>153</v>
      </c>
      <c r="F63" s="49">
        <v>0.2</v>
      </c>
      <c r="G63" s="7">
        <v>0.47916666666666669</v>
      </c>
      <c r="H63" s="7">
        <v>0.58333333333333337</v>
      </c>
      <c r="I63" s="42">
        <v>18.82</v>
      </c>
      <c r="J63" s="46">
        <v>44978</v>
      </c>
      <c r="K63" s="8" t="s">
        <v>179</v>
      </c>
      <c r="L63" s="41" t="s">
        <v>160</v>
      </c>
      <c r="M63" s="42">
        <v>19.04</v>
      </c>
      <c r="O63" s="9"/>
    </row>
    <row r="64" spans="1:15" hidden="1" x14ac:dyDescent="0.4">
      <c r="A64" t="str">
        <f t="shared" si="0"/>
        <v>鹿児島低</v>
      </c>
      <c r="B64" t="str">
        <f>+IF(A64="","",E64&amp;D64&amp;COUNTIF($A$2:A64,A64))</f>
        <v>鹿児島低17</v>
      </c>
      <c r="C64" s="46">
        <v>44977</v>
      </c>
      <c r="D64" s="6" t="s">
        <v>159</v>
      </c>
      <c r="E64" s="6" t="s">
        <v>153</v>
      </c>
      <c r="F64" s="49">
        <v>0.3</v>
      </c>
      <c r="G64" s="7">
        <v>0.4375</v>
      </c>
      <c r="H64" s="7">
        <v>0.58333333333333337</v>
      </c>
      <c r="I64" s="42">
        <v>14.55</v>
      </c>
      <c r="J64" s="46">
        <v>44986</v>
      </c>
      <c r="K64" s="8" t="s">
        <v>178</v>
      </c>
      <c r="L64" s="41" t="s">
        <v>160</v>
      </c>
      <c r="M64" s="42">
        <v>15.67</v>
      </c>
      <c r="O64" s="9"/>
    </row>
    <row r="65" spans="1:15" hidden="1" x14ac:dyDescent="0.4">
      <c r="A65" t="str">
        <f t="shared" si="0"/>
        <v>鹿児島高</v>
      </c>
      <c r="B65" t="str">
        <f>+IF(A65="","",E65&amp;D65&amp;COUNTIF($A$2:A65,A65))</f>
        <v>鹿児島高17</v>
      </c>
      <c r="C65" s="46">
        <v>44977</v>
      </c>
      <c r="D65" s="6" t="s">
        <v>156</v>
      </c>
      <c r="E65" s="6" t="s">
        <v>153</v>
      </c>
      <c r="F65" s="49">
        <v>0.3</v>
      </c>
      <c r="G65" s="7">
        <v>0.4375</v>
      </c>
      <c r="H65" s="7">
        <v>0.58333333333333337</v>
      </c>
      <c r="I65" s="42">
        <v>14.55</v>
      </c>
      <c r="J65" s="46">
        <v>44986</v>
      </c>
      <c r="K65" s="8" t="s">
        <v>178</v>
      </c>
      <c r="L65" s="41" t="s">
        <v>160</v>
      </c>
      <c r="M65" s="42">
        <v>15.67</v>
      </c>
      <c r="O65" s="9"/>
    </row>
    <row r="66" spans="1:15" hidden="1" x14ac:dyDescent="0.4">
      <c r="A66" t="str">
        <f t="shared" ref="A66:A100" si="3">+E66&amp;D66</f>
        <v>鹿児島低</v>
      </c>
      <c r="B66" t="str">
        <f>+IF(A66="","",E66&amp;D66&amp;COUNTIF($A$2:A66,A66))</f>
        <v>鹿児島低18</v>
      </c>
      <c r="C66" s="46">
        <v>44979</v>
      </c>
      <c r="D66" s="6" t="s">
        <v>159</v>
      </c>
      <c r="E66" s="6" t="s">
        <v>153</v>
      </c>
      <c r="F66" s="49">
        <v>0.1</v>
      </c>
      <c r="G66" s="7">
        <v>0.52083333333333337</v>
      </c>
      <c r="H66" s="7">
        <v>0.54166666666666663</v>
      </c>
      <c r="I66" s="42">
        <v>17.38</v>
      </c>
      <c r="J66" s="46">
        <v>44971</v>
      </c>
      <c r="K66" s="8" t="s">
        <v>179</v>
      </c>
      <c r="L66" s="41" t="s">
        <v>160</v>
      </c>
      <c r="M66" s="42">
        <v>17.489999999999998</v>
      </c>
      <c r="O66" s="9"/>
    </row>
    <row r="67" spans="1:15" hidden="1" x14ac:dyDescent="0.4">
      <c r="A67" t="str">
        <f t="shared" si="3"/>
        <v>鹿児島高</v>
      </c>
      <c r="B67" t="str">
        <f>+IF(A67="","",E67&amp;D67&amp;COUNTIF($A$2:A67,A67))</f>
        <v>鹿児島高18</v>
      </c>
      <c r="C67" s="46">
        <v>44979</v>
      </c>
      <c r="D67" s="6" t="s">
        <v>156</v>
      </c>
      <c r="E67" s="6" t="s">
        <v>153</v>
      </c>
      <c r="F67" s="49">
        <v>0.1</v>
      </c>
      <c r="G67" s="7">
        <v>0.52083333333333337</v>
      </c>
      <c r="H67" s="7">
        <v>0.54166666666666663</v>
      </c>
      <c r="I67" s="42">
        <v>17.38</v>
      </c>
      <c r="J67" s="46">
        <v>44971</v>
      </c>
      <c r="K67" s="8" t="s">
        <v>179</v>
      </c>
      <c r="L67" s="41" t="s">
        <v>160</v>
      </c>
      <c r="M67" s="42">
        <v>17.489999999999998</v>
      </c>
      <c r="O67" s="9"/>
    </row>
    <row r="68" spans="1:15" hidden="1" x14ac:dyDescent="0.4">
      <c r="A68" t="str">
        <f t="shared" si="3"/>
        <v>鹿児島低</v>
      </c>
      <c r="B68" t="str">
        <f>+IF(A68="","",E68&amp;D68&amp;COUNTIF($A$2:A68,A68))</f>
        <v>鹿児島低19</v>
      </c>
      <c r="C68" s="46">
        <v>44982</v>
      </c>
      <c r="D68" s="6" t="s">
        <v>159</v>
      </c>
      <c r="E68" s="6" t="s">
        <v>153</v>
      </c>
      <c r="F68" s="49">
        <v>0.3</v>
      </c>
      <c r="G68" s="7">
        <v>0.47916666666666669</v>
      </c>
      <c r="H68" s="7">
        <v>0.58333333333333337</v>
      </c>
      <c r="I68" s="42">
        <v>16.239999999999998</v>
      </c>
      <c r="J68" s="46">
        <v>44971</v>
      </c>
      <c r="K68" s="8" t="s">
        <v>179</v>
      </c>
      <c r="L68" s="41" t="s">
        <v>160</v>
      </c>
      <c r="M68" s="42">
        <v>17.489999999999998</v>
      </c>
      <c r="O68" s="9"/>
    </row>
    <row r="69" spans="1:15" hidden="1" x14ac:dyDescent="0.4">
      <c r="A69" t="str">
        <f t="shared" si="3"/>
        <v>鹿児島高</v>
      </c>
      <c r="B69" t="str">
        <f>+IF(A69="","",E69&amp;D69&amp;COUNTIF($A$2:A69,A69))</f>
        <v>鹿児島高19</v>
      </c>
      <c r="C69" s="46">
        <v>44982</v>
      </c>
      <c r="D69" s="6" t="s">
        <v>156</v>
      </c>
      <c r="E69" s="6" t="s">
        <v>153</v>
      </c>
      <c r="F69" s="49">
        <v>0.3</v>
      </c>
      <c r="G69" s="7">
        <v>0.47916666666666669</v>
      </c>
      <c r="H69" s="7">
        <v>0.58333333333333337</v>
      </c>
      <c r="I69" s="42">
        <v>16.239999999999998</v>
      </c>
      <c r="J69" s="46">
        <v>44971</v>
      </c>
      <c r="K69" s="8" t="s">
        <v>179</v>
      </c>
      <c r="L69" s="41" t="s">
        <v>160</v>
      </c>
      <c r="M69" s="42">
        <v>17.489999999999998</v>
      </c>
      <c r="O69" s="9"/>
    </row>
    <row r="70" spans="1:15" hidden="1" x14ac:dyDescent="0.4">
      <c r="A70" t="str">
        <f t="shared" si="3"/>
        <v>鹿児島低</v>
      </c>
      <c r="B70" t="str">
        <f>+IF(A70="","",E70&amp;D70&amp;COUNTIF($A$2:A70,A70))</f>
        <v>鹿児島低20</v>
      </c>
      <c r="C70" s="46">
        <v>44983</v>
      </c>
      <c r="D70" s="6" t="s">
        <v>159</v>
      </c>
      <c r="E70" s="6" t="s">
        <v>153</v>
      </c>
      <c r="F70" s="49">
        <v>1</v>
      </c>
      <c r="G70" s="7">
        <v>0.33333333333333331</v>
      </c>
      <c r="H70" s="7">
        <v>0.66666666666666663</v>
      </c>
      <c r="I70" s="42">
        <v>20.81</v>
      </c>
      <c r="J70" s="46">
        <v>44825</v>
      </c>
      <c r="K70" s="8" t="s">
        <v>178</v>
      </c>
      <c r="L70" s="41" t="s">
        <v>160</v>
      </c>
      <c r="M70" s="42">
        <v>20.83</v>
      </c>
      <c r="O70" s="9"/>
    </row>
    <row r="71" spans="1:15" hidden="1" x14ac:dyDescent="0.4">
      <c r="A71" t="str">
        <f t="shared" si="3"/>
        <v>鹿児島高</v>
      </c>
      <c r="B71" t="str">
        <f>+IF(A71="","",E71&amp;D71&amp;COUNTIF($A$2:A71,A71))</f>
        <v>鹿児島高20</v>
      </c>
      <c r="C71" s="46">
        <v>44983</v>
      </c>
      <c r="D71" s="6" t="s">
        <v>156</v>
      </c>
      <c r="E71" s="6" t="s">
        <v>153</v>
      </c>
      <c r="F71" s="49">
        <v>1</v>
      </c>
      <c r="G71" s="7">
        <v>0.33333333333333331</v>
      </c>
      <c r="H71" s="7">
        <v>0.66666666666666663</v>
      </c>
      <c r="I71" s="42">
        <v>20.81</v>
      </c>
      <c r="J71" s="46">
        <v>44825</v>
      </c>
      <c r="K71" s="8" t="s">
        <v>178</v>
      </c>
      <c r="L71" s="41" t="s">
        <v>160</v>
      </c>
      <c r="M71" s="42">
        <v>20.83</v>
      </c>
      <c r="O71" s="9"/>
    </row>
    <row r="72" spans="1:15" hidden="1" x14ac:dyDescent="0.4">
      <c r="A72" t="str">
        <f t="shared" si="3"/>
        <v>鹿児島低</v>
      </c>
      <c r="B72" t="str">
        <f>+IF(A72="","",E72&amp;D72&amp;COUNTIF($A$2:A72,A72))</f>
        <v>鹿児島低21</v>
      </c>
      <c r="C72" s="46">
        <v>44984</v>
      </c>
      <c r="D72" s="6" t="s">
        <v>159</v>
      </c>
      <c r="E72" s="6" t="s">
        <v>153</v>
      </c>
      <c r="F72" s="49">
        <v>0.4</v>
      </c>
      <c r="G72" s="7">
        <v>0.4375</v>
      </c>
      <c r="H72" s="7">
        <v>0.64583333333333337</v>
      </c>
      <c r="I72" s="42">
        <v>20.59</v>
      </c>
      <c r="J72" s="46">
        <v>44828</v>
      </c>
      <c r="K72" s="8" t="s">
        <v>180</v>
      </c>
      <c r="L72" s="41" t="s">
        <v>160</v>
      </c>
      <c r="M72" s="42">
        <v>20.65</v>
      </c>
      <c r="O72" s="9"/>
    </row>
    <row r="73" spans="1:15" hidden="1" x14ac:dyDescent="0.4">
      <c r="A73" t="str">
        <f t="shared" si="3"/>
        <v>鹿児島高</v>
      </c>
      <c r="B73" t="str">
        <f>+IF(A73="","",E73&amp;D73&amp;COUNTIF($A$2:A73,A73))</f>
        <v>鹿児島高21</v>
      </c>
      <c r="C73" s="46">
        <v>44984</v>
      </c>
      <c r="D73" s="6" t="s">
        <v>156</v>
      </c>
      <c r="E73" s="6" t="s">
        <v>153</v>
      </c>
      <c r="F73" s="49">
        <v>0.4</v>
      </c>
      <c r="G73" s="7">
        <v>0.4375</v>
      </c>
      <c r="H73" s="7">
        <v>0.64583333333333337</v>
      </c>
      <c r="I73" s="42">
        <v>20.59</v>
      </c>
      <c r="J73" s="46">
        <v>44828</v>
      </c>
      <c r="K73" s="8" t="s">
        <v>180</v>
      </c>
      <c r="L73" s="41" t="s">
        <v>160</v>
      </c>
      <c r="M73" s="42">
        <v>20.65</v>
      </c>
    </row>
    <row r="74" spans="1:15" hidden="1" x14ac:dyDescent="0.4">
      <c r="A74" t="str">
        <f t="shared" si="3"/>
        <v>鹿児島低</v>
      </c>
      <c r="B74" t="str">
        <f>+IF(A74="","",E74&amp;D74&amp;COUNTIF($A$2:A74,A74))</f>
        <v>鹿児島低22</v>
      </c>
      <c r="C74" s="46">
        <v>44985</v>
      </c>
      <c r="D74" s="6" t="s">
        <v>159</v>
      </c>
      <c r="E74" s="6" t="s">
        <v>153</v>
      </c>
      <c r="F74" s="49">
        <v>0.5</v>
      </c>
      <c r="G74" s="7">
        <v>0.4375</v>
      </c>
      <c r="H74" s="7">
        <v>0.64583333333333337</v>
      </c>
      <c r="I74" s="42">
        <v>20.84</v>
      </c>
      <c r="J74" s="46">
        <v>44813</v>
      </c>
      <c r="K74" s="8" t="s">
        <v>176</v>
      </c>
      <c r="L74" s="41" t="s">
        <v>160</v>
      </c>
      <c r="M74" s="42">
        <v>21.04</v>
      </c>
    </row>
    <row r="75" spans="1:15" hidden="1" x14ac:dyDescent="0.4">
      <c r="A75" t="str">
        <f t="shared" si="3"/>
        <v>鹿児島高</v>
      </c>
      <c r="B75" t="str">
        <f>+IF(A75="","",E75&amp;D75&amp;COUNTIF($A$2:A75,A75))</f>
        <v>鹿児島高22</v>
      </c>
      <c r="C75" s="46">
        <v>44985</v>
      </c>
      <c r="D75" s="6" t="s">
        <v>156</v>
      </c>
      <c r="E75" s="6" t="s">
        <v>153</v>
      </c>
      <c r="F75" s="49">
        <v>0.5</v>
      </c>
      <c r="G75" s="7">
        <v>0.4375</v>
      </c>
      <c r="H75" s="7">
        <v>0.64583333333333337</v>
      </c>
      <c r="I75" s="42">
        <v>20.84</v>
      </c>
      <c r="J75" s="46">
        <v>44813</v>
      </c>
      <c r="K75" s="8" t="s">
        <v>176</v>
      </c>
      <c r="L75" s="41" t="s">
        <v>160</v>
      </c>
      <c r="M75" s="42">
        <v>21.04</v>
      </c>
    </row>
    <row r="76" spans="1:15" hidden="1" x14ac:dyDescent="0.4">
      <c r="A76" t="str">
        <f t="shared" si="3"/>
        <v>佐賀低</v>
      </c>
      <c r="B76" t="str">
        <f>+IF(A76="","",E76&amp;D76&amp;COUNTIF($A$2:A76,A76))</f>
        <v>佐賀低1</v>
      </c>
      <c r="C76" s="46">
        <v>44857</v>
      </c>
      <c r="D76" s="6" t="s">
        <v>159</v>
      </c>
      <c r="E76" s="6" t="s">
        <v>161</v>
      </c>
      <c r="F76" s="49">
        <v>0.51</v>
      </c>
      <c r="G76" s="7">
        <v>0.4375</v>
      </c>
      <c r="H76" s="7">
        <v>0.54166666666666663</v>
      </c>
      <c r="I76" s="42">
        <v>15.08</v>
      </c>
      <c r="J76" s="46">
        <v>44862</v>
      </c>
      <c r="K76" s="8" t="s">
        <v>176</v>
      </c>
      <c r="L76" s="41" t="s">
        <v>162</v>
      </c>
      <c r="M76" s="42">
        <v>15.55</v>
      </c>
    </row>
    <row r="77" spans="1:15" hidden="1" x14ac:dyDescent="0.4">
      <c r="A77" t="str">
        <f t="shared" si="3"/>
        <v>佐賀高</v>
      </c>
      <c r="B77" t="str">
        <f>+IF(A77="","",E77&amp;D77&amp;COUNTIF($A$2:A77,A77))</f>
        <v>佐賀高1</v>
      </c>
      <c r="C77" s="46">
        <v>44857</v>
      </c>
      <c r="D77" s="6" t="s">
        <v>156</v>
      </c>
      <c r="E77" s="6" t="s">
        <v>161</v>
      </c>
      <c r="F77" s="49">
        <v>0.51</v>
      </c>
      <c r="G77" s="7">
        <v>0.4375</v>
      </c>
      <c r="H77" s="7">
        <v>0.54166666666666663</v>
      </c>
      <c r="I77" s="42">
        <v>15.08</v>
      </c>
      <c r="J77" s="46">
        <v>44862</v>
      </c>
      <c r="K77" s="8" t="s">
        <v>176</v>
      </c>
      <c r="L77" s="41" t="s">
        <v>162</v>
      </c>
      <c r="M77" s="42">
        <v>15.55</v>
      </c>
    </row>
    <row r="78" spans="1:15" hidden="1" x14ac:dyDescent="0.4">
      <c r="A78" t="str">
        <f t="shared" si="3"/>
        <v>佐賀低</v>
      </c>
      <c r="B78" t="str">
        <f>+IF(A78="","",E78&amp;D78&amp;COUNTIF($A$2:A78,A78))</f>
        <v>佐賀低2</v>
      </c>
      <c r="C78" s="46">
        <v>44892</v>
      </c>
      <c r="D78" s="6" t="s">
        <v>159</v>
      </c>
      <c r="E78" s="6" t="s">
        <v>161</v>
      </c>
      <c r="F78" s="49">
        <v>0.15</v>
      </c>
      <c r="G78" s="7">
        <v>0.41666666666666669</v>
      </c>
      <c r="H78" s="7">
        <v>0.58333333333333337</v>
      </c>
      <c r="I78" s="42">
        <v>11.81</v>
      </c>
      <c r="J78" s="46">
        <v>44886</v>
      </c>
      <c r="K78" s="8" t="s">
        <v>175</v>
      </c>
      <c r="L78" s="41" t="s">
        <v>162</v>
      </c>
      <c r="M78" s="42">
        <v>12.22</v>
      </c>
    </row>
    <row r="79" spans="1:15" hidden="1" x14ac:dyDescent="0.4">
      <c r="A79" t="str">
        <f t="shared" si="3"/>
        <v>佐賀高</v>
      </c>
      <c r="B79" t="str">
        <f>+IF(A79="","",E79&amp;D79&amp;COUNTIF($A$2:A79,A79))</f>
        <v>佐賀高2</v>
      </c>
      <c r="C79" s="46">
        <v>44892</v>
      </c>
      <c r="D79" s="6" t="s">
        <v>156</v>
      </c>
      <c r="E79" s="6" t="s">
        <v>161</v>
      </c>
      <c r="F79" s="49">
        <v>0.15</v>
      </c>
      <c r="G79" s="7">
        <v>0.41666666666666669</v>
      </c>
      <c r="H79" s="7">
        <v>0.58333333333333337</v>
      </c>
      <c r="I79" s="42">
        <v>11.81</v>
      </c>
      <c r="J79" s="46">
        <v>44886</v>
      </c>
      <c r="K79" s="8" t="s">
        <v>175</v>
      </c>
      <c r="L79" s="41" t="s">
        <v>162</v>
      </c>
      <c r="M79" s="42">
        <v>12.22</v>
      </c>
    </row>
    <row r="80" spans="1:15" hidden="1" x14ac:dyDescent="0.4">
      <c r="A80" t="str">
        <f t="shared" si="3"/>
        <v>佐賀低</v>
      </c>
      <c r="B80" t="str">
        <f>+IF(A80="","",E80&amp;D80&amp;COUNTIF($A$2:A80,A80))</f>
        <v>佐賀低3</v>
      </c>
      <c r="C80" s="46">
        <v>44926</v>
      </c>
      <c r="D80" s="6" t="s">
        <v>159</v>
      </c>
      <c r="E80" s="6" t="s">
        <v>161</v>
      </c>
      <c r="F80" s="49">
        <v>0.2</v>
      </c>
      <c r="G80" s="7">
        <v>0.5</v>
      </c>
      <c r="H80" s="7">
        <v>0.58333333333333337</v>
      </c>
      <c r="I80" s="42">
        <v>10.74</v>
      </c>
      <c r="J80" s="46">
        <v>44925</v>
      </c>
      <c r="K80" s="8" t="s">
        <v>176</v>
      </c>
      <c r="L80" s="41" t="s">
        <v>162</v>
      </c>
      <c r="M80" s="42">
        <v>10.75</v>
      </c>
    </row>
    <row r="81" spans="1:15" hidden="1" x14ac:dyDescent="0.4">
      <c r="A81" t="str">
        <f t="shared" si="3"/>
        <v>佐賀高</v>
      </c>
      <c r="B81" t="str">
        <f>+IF(A81="","",E81&amp;D81&amp;COUNTIF($A$2:A81,A81))</f>
        <v>佐賀高3</v>
      </c>
      <c r="C81" s="46">
        <v>44926</v>
      </c>
      <c r="D81" s="6" t="s">
        <v>156</v>
      </c>
      <c r="E81" s="6" t="s">
        <v>161</v>
      </c>
      <c r="F81" s="49">
        <v>0.2</v>
      </c>
      <c r="G81" s="7">
        <v>0.5</v>
      </c>
      <c r="H81" s="7">
        <v>0.58333333333333337</v>
      </c>
      <c r="I81" s="42">
        <v>10.74</v>
      </c>
      <c r="J81" s="46">
        <v>44925</v>
      </c>
      <c r="K81" s="8" t="s">
        <v>176</v>
      </c>
      <c r="L81" s="41" t="s">
        <v>162</v>
      </c>
      <c r="M81" s="42">
        <v>10.75</v>
      </c>
    </row>
    <row r="82" spans="1:15" hidden="1" x14ac:dyDescent="0.4">
      <c r="A82" t="str">
        <f t="shared" si="3"/>
        <v>佐賀低</v>
      </c>
      <c r="B82" t="str">
        <f>+IF(A82="","",E82&amp;D82&amp;COUNTIF($A$2:A82,A82))</f>
        <v>佐賀低4</v>
      </c>
      <c r="C82" s="46">
        <v>44927</v>
      </c>
      <c r="D82" s="6" t="s">
        <v>159</v>
      </c>
      <c r="E82" s="6" t="s">
        <v>161</v>
      </c>
      <c r="F82" s="49">
        <v>0.5</v>
      </c>
      <c r="G82" s="7">
        <v>0.33333333333333331</v>
      </c>
      <c r="H82" s="7">
        <v>0.66666666666666663</v>
      </c>
      <c r="I82" s="42">
        <v>10.68</v>
      </c>
      <c r="J82" s="46">
        <v>44942</v>
      </c>
      <c r="K82" s="8" t="s">
        <v>175</v>
      </c>
      <c r="L82" s="41" t="s">
        <v>162</v>
      </c>
      <c r="M82" s="42">
        <v>11.18</v>
      </c>
    </row>
    <row r="83" spans="1:15" hidden="1" x14ac:dyDescent="0.4">
      <c r="A83" t="str">
        <f t="shared" si="3"/>
        <v>佐賀高</v>
      </c>
      <c r="B83" t="str">
        <f>+IF(A83="","",E83&amp;D83&amp;COUNTIF($A$2:A83,A83))</f>
        <v>佐賀高4</v>
      </c>
      <c r="C83" s="46">
        <v>44927</v>
      </c>
      <c r="D83" s="6" t="s">
        <v>156</v>
      </c>
      <c r="E83" s="6" t="s">
        <v>161</v>
      </c>
      <c r="F83" s="49">
        <v>0.5</v>
      </c>
      <c r="G83" s="7">
        <v>0.33333333333333331</v>
      </c>
      <c r="H83" s="7">
        <v>0.66666666666666663</v>
      </c>
      <c r="I83" s="42">
        <v>10.68</v>
      </c>
      <c r="J83" s="46">
        <v>44942</v>
      </c>
      <c r="K83" s="8" t="s">
        <v>175</v>
      </c>
      <c r="L83" s="41" t="s">
        <v>162</v>
      </c>
      <c r="M83" s="42">
        <v>11.18</v>
      </c>
    </row>
    <row r="84" spans="1:15" hidden="1" x14ac:dyDescent="0.4">
      <c r="A84" t="str">
        <f t="shared" si="3"/>
        <v>佐賀低</v>
      </c>
      <c r="B84" t="str">
        <f>+IF(A84="","",E84&amp;D84&amp;COUNTIF($A$2:A84,A84))</f>
        <v>佐賀低5</v>
      </c>
      <c r="C84" s="46">
        <v>44928</v>
      </c>
      <c r="D84" s="6" t="s">
        <v>159</v>
      </c>
      <c r="E84" s="6" t="s">
        <v>161</v>
      </c>
      <c r="F84" s="49">
        <v>0.4</v>
      </c>
      <c r="G84" s="7">
        <v>0.4375</v>
      </c>
      <c r="H84" s="7">
        <v>0.625</v>
      </c>
      <c r="I84" s="42">
        <v>12.32</v>
      </c>
      <c r="J84" s="46">
        <v>44947</v>
      </c>
      <c r="K84" s="8" t="s">
        <v>180</v>
      </c>
      <c r="L84" s="41" t="s">
        <v>162</v>
      </c>
      <c r="M84" s="42">
        <v>12.77</v>
      </c>
    </row>
    <row r="85" spans="1:15" hidden="1" x14ac:dyDescent="0.4">
      <c r="A85" t="str">
        <f t="shared" si="3"/>
        <v>佐賀高</v>
      </c>
      <c r="B85" t="str">
        <f>+IF(A85="","",E85&amp;D85&amp;COUNTIF($A$2:A85,A85))</f>
        <v>佐賀高5</v>
      </c>
      <c r="C85" s="46">
        <v>44928</v>
      </c>
      <c r="D85" s="6" t="s">
        <v>156</v>
      </c>
      <c r="E85" s="6" t="s">
        <v>161</v>
      </c>
      <c r="F85" s="49">
        <v>0.4</v>
      </c>
      <c r="G85" s="7">
        <v>0.4375</v>
      </c>
      <c r="H85" s="7">
        <v>0.625</v>
      </c>
      <c r="I85" s="42">
        <v>12.32</v>
      </c>
      <c r="J85" s="46">
        <v>44947</v>
      </c>
      <c r="K85" s="8" t="s">
        <v>180</v>
      </c>
      <c r="L85" s="41" t="s">
        <v>162</v>
      </c>
      <c r="M85" s="42">
        <v>12.77</v>
      </c>
    </row>
    <row r="86" spans="1:15" hidden="1" x14ac:dyDescent="0.4">
      <c r="A86" t="str">
        <f t="shared" si="3"/>
        <v>佐賀低</v>
      </c>
      <c r="B86" t="str">
        <f>+IF(A86="","",E86&amp;D86&amp;COUNTIF($A$2:A86,A86))</f>
        <v>佐賀低6</v>
      </c>
      <c r="C86" s="46">
        <v>44929</v>
      </c>
      <c r="D86" s="6" t="s">
        <v>159</v>
      </c>
      <c r="E86" s="6" t="s">
        <v>161</v>
      </c>
      <c r="F86" s="49">
        <v>0.4</v>
      </c>
      <c r="G86" s="7">
        <v>0.45833333333333331</v>
      </c>
      <c r="H86" s="7">
        <v>0.625</v>
      </c>
      <c r="I86" s="42">
        <v>12.85</v>
      </c>
      <c r="J86" s="46">
        <v>44870</v>
      </c>
      <c r="K86" s="8" t="s">
        <v>180</v>
      </c>
      <c r="L86" s="41" t="s">
        <v>162</v>
      </c>
      <c r="M86" s="42">
        <v>13.09</v>
      </c>
    </row>
    <row r="87" spans="1:15" hidden="1" x14ac:dyDescent="0.4">
      <c r="A87" t="str">
        <f t="shared" si="3"/>
        <v>佐賀高</v>
      </c>
      <c r="B87" t="str">
        <f>+IF(A87="","",E87&amp;D87&amp;COUNTIF($A$2:A87,A87))</f>
        <v>佐賀高6</v>
      </c>
      <c r="C87" s="46">
        <v>44929</v>
      </c>
      <c r="D87" s="6" t="s">
        <v>156</v>
      </c>
      <c r="E87" s="6" t="s">
        <v>161</v>
      </c>
      <c r="F87" s="49">
        <v>0.4</v>
      </c>
      <c r="G87" s="7">
        <v>0.45833333333333331</v>
      </c>
      <c r="H87" s="7">
        <v>0.625</v>
      </c>
      <c r="I87" s="42">
        <v>12.85</v>
      </c>
      <c r="J87" s="46">
        <v>44870</v>
      </c>
      <c r="K87" s="8" t="s">
        <v>180</v>
      </c>
      <c r="L87" s="41" t="s">
        <v>162</v>
      </c>
      <c r="M87" s="42">
        <v>13.09</v>
      </c>
    </row>
    <row r="88" spans="1:15" hidden="1" x14ac:dyDescent="0.4">
      <c r="A88" t="str">
        <f t="shared" si="3"/>
        <v>佐賀低</v>
      </c>
      <c r="B88" t="str">
        <f>+IF(A88="","",E88&amp;D88&amp;COUNTIF($A$2:A88,A88))</f>
        <v>佐賀低7</v>
      </c>
      <c r="C88" s="46">
        <v>44930</v>
      </c>
      <c r="D88" s="6" t="s">
        <v>159</v>
      </c>
      <c r="E88" s="6" t="s">
        <v>161</v>
      </c>
      <c r="F88" s="49">
        <v>0.3</v>
      </c>
      <c r="G88" s="7">
        <v>0.47916666666666669</v>
      </c>
      <c r="H88" s="7">
        <v>0.60416666666666663</v>
      </c>
      <c r="I88" s="42">
        <v>12.9</v>
      </c>
      <c r="J88" s="46">
        <v>44870</v>
      </c>
      <c r="K88" s="8" t="s">
        <v>180</v>
      </c>
      <c r="L88" s="41" t="s">
        <v>162</v>
      </c>
      <c r="M88" s="42">
        <v>13.09</v>
      </c>
    </row>
    <row r="89" spans="1:15" hidden="1" x14ac:dyDescent="0.4">
      <c r="A89" t="str">
        <f t="shared" si="3"/>
        <v>佐賀高</v>
      </c>
      <c r="B89" t="str">
        <f>+IF(A89="","",E89&amp;D89&amp;COUNTIF($A$2:A89,A89))</f>
        <v>佐賀高7</v>
      </c>
      <c r="C89" s="46">
        <v>44930</v>
      </c>
      <c r="D89" s="6" t="s">
        <v>156</v>
      </c>
      <c r="E89" s="6" t="s">
        <v>161</v>
      </c>
      <c r="F89" s="49">
        <v>0.3</v>
      </c>
      <c r="G89" s="7">
        <v>0.47916666666666669</v>
      </c>
      <c r="H89" s="7">
        <v>0.60416666666666663</v>
      </c>
      <c r="I89" s="42">
        <v>12.9</v>
      </c>
      <c r="J89" s="46">
        <v>44870</v>
      </c>
      <c r="K89" s="8" t="s">
        <v>180</v>
      </c>
      <c r="L89" s="41" t="s">
        <v>162</v>
      </c>
      <c r="M89" s="42">
        <v>13.09</v>
      </c>
    </row>
    <row r="90" spans="1:15" hidden="1" x14ac:dyDescent="0.4">
      <c r="A90" t="str">
        <f t="shared" si="3"/>
        <v>佐賀低</v>
      </c>
      <c r="B90" t="str">
        <f>+IF(A90="","",E90&amp;D90&amp;COUNTIF($A$2:A90,A90))</f>
        <v>佐賀低8</v>
      </c>
      <c r="C90" s="46">
        <v>44934</v>
      </c>
      <c r="D90" s="6" t="s">
        <v>159</v>
      </c>
      <c r="E90" s="6" t="s">
        <v>161</v>
      </c>
      <c r="F90" s="49">
        <v>0.3</v>
      </c>
      <c r="G90" s="7">
        <v>0.45833333333333331</v>
      </c>
      <c r="H90" s="7">
        <v>0.60416666666666663</v>
      </c>
      <c r="I90" s="42">
        <v>12.59</v>
      </c>
      <c r="J90" s="46">
        <v>44947</v>
      </c>
      <c r="K90" s="8" t="s">
        <v>180</v>
      </c>
      <c r="L90" s="41" t="s">
        <v>162</v>
      </c>
      <c r="M90" s="42">
        <v>12.77</v>
      </c>
    </row>
    <row r="91" spans="1:15" hidden="1" x14ac:dyDescent="0.4">
      <c r="A91" t="str">
        <f t="shared" si="3"/>
        <v>佐賀高</v>
      </c>
      <c r="B91" t="str">
        <f>+IF(A91="","",E91&amp;D91&amp;COUNTIF($A$2:A91,A91))</f>
        <v>佐賀高8</v>
      </c>
      <c r="C91" s="46">
        <v>44934</v>
      </c>
      <c r="D91" s="6" t="s">
        <v>156</v>
      </c>
      <c r="E91" s="6" t="s">
        <v>161</v>
      </c>
      <c r="F91" s="49">
        <v>0.3</v>
      </c>
      <c r="G91" s="7">
        <v>0.45833333333333331</v>
      </c>
      <c r="H91" s="7">
        <v>0.60416666666666663</v>
      </c>
      <c r="I91" s="42">
        <v>12.59</v>
      </c>
      <c r="J91" s="46">
        <v>44947</v>
      </c>
      <c r="K91" s="8" t="s">
        <v>180</v>
      </c>
      <c r="L91" s="41" t="s">
        <v>162</v>
      </c>
      <c r="M91" s="42">
        <v>12.77</v>
      </c>
    </row>
    <row r="92" spans="1:15" hidden="1" x14ac:dyDescent="0.4">
      <c r="A92" t="str">
        <f t="shared" si="3"/>
        <v>佐賀低</v>
      </c>
      <c r="B92" t="str">
        <f>+IF(A92="","",E92&amp;D92&amp;COUNTIF($A$2:A92,A92))</f>
        <v>佐賀低9</v>
      </c>
      <c r="C92" s="46">
        <v>44935</v>
      </c>
      <c r="D92" s="6" t="s">
        <v>159</v>
      </c>
      <c r="E92" s="6" t="s">
        <v>161</v>
      </c>
      <c r="F92" s="49">
        <v>0.2</v>
      </c>
      <c r="G92" s="7">
        <v>0.45833333333333331</v>
      </c>
      <c r="H92" s="7">
        <v>0.58333333333333337</v>
      </c>
      <c r="I92" s="42">
        <v>11.49</v>
      </c>
      <c r="J92" s="46">
        <v>44947</v>
      </c>
      <c r="K92" s="8" t="s">
        <v>180</v>
      </c>
      <c r="L92" s="41" t="s">
        <v>162</v>
      </c>
      <c r="M92" s="42">
        <v>12.77</v>
      </c>
    </row>
    <row r="93" spans="1:15" hidden="1" x14ac:dyDescent="0.4">
      <c r="A93" t="str">
        <f t="shared" si="3"/>
        <v>佐賀高</v>
      </c>
      <c r="B93" t="str">
        <f>+IF(A93="","",E93&amp;D93&amp;COUNTIF($A$2:A93,A93))</f>
        <v>佐賀高9</v>
      </c>
      <c r="C93" s="46">
        <v>44935</v>
      </c>
      <c r="D93" s="6" t="s">
        <v>156</v>
      </c>
      <c r="E93" s="6" t="s">
        <v>161</v>
      </c>
      <c r="F93" s="49">
        <v>0.2</v>
      </c>
      <c r="G93" s="7">
        <v>0.45833333333333331</v>
      </c>
      <c r="H93" s="7">
        <v>0.58333333333333337</v>
      </c>
      <c r="I93" s="42">
        <v>11.49</v>
      </c>
      <c r="J93" s="46">
        <v>44947</v>
      </c>
      <c r="K93" s="8" t="s">
        <v>180</v>
      </c>
      <c r="L93" s="41" t="s">
        <v>162</v>
      </c>
      <c r="M93" s="42">
        <v>12.77</v>
      </c>
    </row>
    <row r="94" spans="1:15" hidden="1" x14ac:dyDescent="0.4">
      <c r="A94" t="str">
        <f t="shared" si="3"/>
        <v>佐賀低</v>
      </c>
      <c r="B94" t="str">
        <f>+IF(A94="","",E94&amp;D94&amp;COUNTIF($A$2:A94,A94))</f>
        <v>佐賀低10</v>
      </c>
      <c r="C94" s="46">
        <v>44961</v>
      </c>
      <c r="D94" s="6" t="s">
        <v>159</v>
      </c>
      <c r="E94" s="6" t="s">
        <v>161</v>
      </c>
      <c r="F94" s="49">
        <v>0.3</v>
      </c>
      <c r="G94" s="7">
        <v>0.45833333333333331</v>
      </c>
      <c r="H94" s="7">
        <v>0.5625</v>
      </c>
      <c r="I94" s="42">
        <v>12.5</v>
      </c>
      <c r="J94" s="46">
        <v>44947</v>
      </c>
      <c r="K94" s="8" t="s">
        <v>180</v>
      </c>
      <c r="L94" s="41" t="s">
        <v>162</v>
      </c>
      <c r="M94" s="42">
        <v>12.77</v>
      </c>
    </row>
    <row r="95" spans="1:15" hidden="1" x14ac:dyDescent="0.4">
      <c r="A95" t="str">
        <f t="shared" si="3"/>
        <v>佐賀高</v>
      </c>
      <c r="B95" t="str">
        <f>+IF(A95="","",E95&amp;D95&amp;COUNTIF($A$2:A95,A95))</f>
        <v>佐賀高10</v>
      </c>
      <c r="C95" s="46">
        <v>44961</v>
      </c>
      <c r="D95" s="6" t="s">
        <v>156</v>
      </c>
      <c r="E95" s="6" t="s">
        <v>161</v>
      </c>
      <c r="F95" s="49">
        <v>0.3</v>
      </c>
      <c r="G95" s="7">
        <v>0.45833333333333331</v>
      </c>
      <c r="H95" s="7">
        <v>0.5625</v>
      </c>
      <c r="I95" s="42">
        <v>12.5</v>
      </c>
      <c r="J95" s="46">
        <v>44947</v>
      </c>
      <c r="K95" s="8" t="s">
        <v>180</v>
      </c>
      <c r="L95" s="41" t="s">
        <v>162</v>
      </c>
      <c r="M95" s="42">
        <v>12.77</v>
      </c>
    </row>
    <row r="96" spans="1:15" hidden="1" x14ac:dyDescent="0.4">
      <c r="A96" t="str">
        <f t="shared" si="3"/>
        <v>佐賀低</v>
      </c>
      <c r="B96" t="str">
        <f>+IF(A96="","",E96&amp;D96&amp;COUNTIF($A$2:A96,A96))</f>
        <v>佐賀低11</v>
      </c>
      <c r="C96" s="46">
        <v>44962</v>
      </c>
      <c r="D96" s="6" t="s">
        <v>159</v>
      </c>
      <c r="E96" s="6" t="s">
        <v>161</v>
      </c>
      <c r="F96" s="49">
        <v>0.3</v>
      </c>
      <c r="G96" s="7">
        <v>0.4375</v>
      </c>
      <c r="H96" s="7">
        <v>0.58333333333333337</v>
      </c>
      <c r="I96" s="42">
        <v>15.26</v>
      </c>
      <c r="J96" s="46">
        <v>44956</v>
      </c>
      <c r="K96" s="8" t="s">
        <v>175</v>
      </c>
      <c r="L96" s="41" t="s">
        <v>162</v>
      </c>
      <c r="M96" s="42">
        <v>15.45</v>
      </c>
      <c r="O96" s="9"/>
    </row>
    <row r="97" spans="1:13" hidden="1" x14ac:dyDescent="0.4">
      <c r="A97" t="str">
        <f t="shared" si="3"/>
        <v>佐賀高</v>
      </c>
      <c r="B97" t="str">
        <f>+IF(A97="","",E97&amp;D97&amp;COUNTIF($A$2:A97,A97))</f>
        <v>佐賀高11</v>
      </c>
      <c r="C97" s="46">
        <v>44962</v>
      </c>
      <c r="D97" s="6" t="s">
        <v>156</v>
      </c>
      <c r="E97" s="6" t="s">
        <v>161</v>
      </c>
      <c r="F97" s="49">
        <v>0.3</v>
      </c>
      <c r="G97" s="7">
        <v>0.4375</v>
      </c>
      <c r="H97" s="7">
        <v>0.58333333333333337</v>
      </c>
      <c r="I97" s="42">
        <v>15.26</v>
      </c>
      <c r="J97" s="46">
        <v>44956</v>
      </c>
      <c r="K97" s="8" t="s">
        <v>175</v>
      </c>
      <c r="L97" s="41" t="s">
        <v>162</v>
      </c>
      <c r="M97" s="42">
        <v>15.45</v>
      </c>
    </row>
    <row r="98" spans="1:13" hidden="1" x14ac:dyDescent="0.4">
      <c r="A98" t="str">
        <f t="shared" si="3"/>
        <v>佐賀低</v>
      </c>
      <c r="B98" t="str">
        <f>+IF(A98="","",E98&amp;D98&amp;COUNTIF($A$2:A98,A98))</f>
        <v>佐賀低12</v>
      </c>
      <c r="C98" s="46">
        <v>44965</v>
      </c>
      <c r="D98" s="6" t="s">
        <v>159</v>
      </c>
      <c r="E98" s="6" t="s">
        <v>161</v>
      </c>
      <c r="F98" s="49">
        <v>0.2</v>
      </c>
      <c r="G98" s="7">
        <v>0.47916666666666669</v>
      </c>
      <c r="H98" s="7">
        <v>0.5625</v>
      </c>
      <c r="I98" s="42">
        <v>14.33</v>
      </c>
      <c r="J98" s="46">
        <v>44957</v>
      </c>
      <c r="K98" s="8" t="s">
        <v>179</v>
      </c>
      <c r="L98" s="41" t="s">
        <v>162</v>
      </c>
      <c r="M98" s="42">
        <v>15.24</v>
      </c>
    </row>
    <row r="99" spans="1:13" hidden="1" x14ac:dyDescent="0.4">
      <c r="A99" t="str">
        <f t="shared" si="3"/>
        <v>佐賀高</v>
      </c>
      <c r="B99" t="str">
        <f>+IF(A99="","",E99&amp;D99&amp;COUNTIF($A$2:A99,A99))</f>
        <v>佐賀高12</v>
      </c>
      <c r="C99" s="46">
        <v>44965</v>
      </c>
      <c r="D99" s="6" t="s">
        <v>156</v>
      </c>
      <c r="E99" s="6" t="s">
        <v>161</v>
      </c>
      <c r="F99" s="49">
        <v>0.2</v>
      </c>
      <c r="G99" s="7">
        <v>0.47916666666666669</v>
      </c>
      <c r="H99" s="7">
        <v>0.5625</v>
      </c>
      <c r="I99" s="42">
        <v>14.33</v>
      </c>
      <c r="J99" s="46">
        <v>44957</v>
      </c>
      <c r="K99" s="8" t="s">
        <v>179</v>
      </c>
      <c r="L99" s="41" t="s">
        <v>162</v>
      </c>
      <c r="M99" s="42">
        <v>15.24</v>
      </c>
    </row>
    <row r="100" spans="1:13" hidden="1" x14ac:dyDescent="0.4">
      <c r="A100" t="str">
        <f t="shared" si="3"/>
        <v>佐賀低</v>
      </c>
      <c r="B100" t="str">
        <f>+IF(A100="","",E100&amp;D100&amp;COUNTIF($A$2:A100,A100))</f>
        <v>佐賀低13</v>
      </c>
      <c r="C100" s="46">
        <v>44968</v>
      </c>
      <c r="D100" s="6" t="s">
        <v>159</v>
      </c>
      <c r="E100" s="6" t="s">
        <v>161</v>
      </c>
      <c r="F100" s="49">
        <v>0.1</v>
      </c>
      <c r="G100" s="7">
        <v>0.52083333333333337</v>
      </c>
      <c r="H100" s="7">
        <v>0.58333333333333337</v>
      </c>
      <c r="I100" s="42">
        <v>7.67</v>
      </c>
      <c r="J100" s="46">
        <v>44980</v>
      </c>
      <c r="K100" s="8" t="s">
        <v>177</v>
      </c>
      <c r="L100" s="41" t="s">
        <v>162</v>
      </c>
      <c r="M100" s="42">
        <v>8.1</v>
      </c>
    </row>
    <row r="101" spans="1:13" hidden="1" x14ac:dyDescent="0.4">
      <c r="A101" t="str">
        <f t="shared" ref="A101:A164" si="4">+E101&amp;D101</f>
        <v>佐賀高</v>
      </c>
      <c r="B101" t="str">
        <f>+IF(A101="","",E101&amp;D101&amp;COUNTIF($A$2:A101,A101))</f>
        <v>佐賀高13</v>
      </c>
      <c r="C101" s="46">
        <v>44968</v>
      </c>
      <c r="D101" s="6" t="s">
        <v>156</v>
      </c>
      <c r="E101" s="6" t="s">
        <v>161</v>
      </c>
      <c r="F101" s="49">
        <v>0.1</v>
      </c>
      <c r="G101" s="7">
        <v>0.52083333333333337</v>
      </c>
      <c r="H101" s="7">
        <v>0.58333333333333337</v>
      </c>
      <c r="I101" s="42">
        <v>7.67</v>
      </c>
      <c r="J101" s="46">
        <v>44980</v>
      </c>
      <c r="K101" s="8" t="s">
        <v>177</v>
      </c>
      <c r="L101" s="41" t="s">
        <v>162</v>
      </c>
      <c r="M101" s="42">
        <v>8.1</v>
      </c>
    </row>
    <row r="102" spans="1:13" hidden="1" x14ac:dyDescent="0.4">
      <c r="A102" t="str">
        <f t="shared" si="4"/>
        <v>佐賀低</v>
      </c>
      <c r="B102" t="str">
        <f>+IF(A102="","",E102&amp;D102&amp;COUNTIF($A$2:A102,A102))</f>
        <v>佐賀低14</v>
      </c>
      <c r="C102" s="46">
        <v>44969</v>
      </c>
      <c r="D102" s="6" t="s">
        <v>159</v>
      </c>
      <c r="E102" s="6" t="s">
        <v>161</v>
      </c>
      <c r="F102" s="49">
        <v>0.6</v>
      </c>
      <c r="G102" s="7">
        <v>0.4375</v>
      </c>
      <c r="H102" s="7">
        <v>0.66666666666666663</v>
      </c>
      <c r="I102" s="42">
        <v>13.37</v>
      </c>
      <c r="J102" s="46">
        <v>44890</v>
      </c>
      <c r="K102" s="8" t="s">
        <v>176</v>
      </c>
      <c r="L102" s="41" t="s">
        <v>162</v>
      </c>
      <c r="M102" s="42">
        <v>13.46</v>
      </c>
    </row>
    <row r="103" spans="1:13" hidden="1" x14ac:dyDescent="0.4">
      <c r="A103" t="str">
        <f t="shared" si="4"/>
        <v>佐賀高</v>
      </c>
      <c r="B103" t="str">
        <f>+IF(A103="","",E103&amp;D103&amp;COUNTIF($A$2:A103,A103))</f>
        <v>佐賀高14</v>
      </c>
      <c r="C103" s="46">
        <v>44969</v>
      </c>
      <c r="D103" s="6" t="s">
        <v>156</v>
      </c>
      <c r="E103" s="6" t="s">
        <v>161</v>
      </c>
      <c r="F103" s="49">
        <v>0.6</v>
      </c>
      <c r="G103" s="7">
        <v>0.4375</v>
      </c>
      <c r="H103" s="7">
        <v>0.66666666666666663</v>
      </c>
      <c r="I103" s="42">
        <v>13.37</v>
      </c>
      <c r="J103" s="46">
        <v>44890</v>
      </c>
      <c r="K103" s="8" t="s">
        <v>176</v>
      </c>
      <c r="L103" s="41" t="s">
        <v>162</v>
      </c>
      <c r="M103" s="42">
        <v>13.46</v>
      </c>
    </row>
    <row r="104" spans="1:13" hidden="1" x14ac:dyDescent="0.4">
      <c r="A104" t="str">
        <f t="shared" si="4"/>
        <v>佐賀低</v>
      </c>
      <c r="B104" t="str">
        <f>+IF(A104="","",E104&amp;D104&amp;COUNTIF($A$2:A104,A104))</f>
        <v>佐賀低15</v>
      </c>
      <c r="C104" s="46">
        <v>44972</v>
      </c>
      <c r="D104" s="6" t="s">
        <v>159</v>
      </c>
      <c r="E104" s="6" t="s">
        <v>161</v>
      </c>
      <c r="F104" s="49">
        <v>0.1</v>
      </c>
      <c r="G104" s="7">
        <v>0.5</v>
      </c>
      <c r="H104" s="7">
        <v>0.5625</v>
      </c>
      <c r="I104" s="42">
        <v>13.63</v>
      </c>
      <c r="J104" s="46">
        <v>44881</v>
      </c>
      <c r="K104" s="8" t="s">
        <v>178</v>
      </c>
      <c r="L104" s="41" t="s">
        <v>162</v>
      </c>
      <c r="M104" s="42">
        <v>13.83</v>
      </c>
    </row>
    <row r="105" spans="1:13" hidden="1" x14ac:dyDescent="0.4">
      <c r="A105" t="str">
        <f t="shared" si="4"/>
        <v>佐賀高</v>
      </c>
      <c r="B105" t="str">
        <f>+IF(A105="","",E105&amp;D105&amp;COUNTIF($A$2:A105,A105))</f>
        <v>佐賀高15</v>
      </c>
      <c r="C105" s="46">
        <v>44972</v>
      </c>
      <c r="D105" s="6" t="s">
        <v>156</v>
      </c>
      <c r="E105" s="6" t="s">
        <v>161</v>
      </c>
      <c r="F105" s="49">
        <v>0.1</v>
      </c>
      <c r="G105" s="7">
        <v>0.5</v>
      </c>
      <c r="H105" s="7">
        <v>0.5625</v>
      </c>
      <c r="I105" s="42">
        <v>13.63</v>
      </c>
      <c r="J105" s="46">
        <v>44881</v>
      </c>
      <c r="K105" s="8" t="s">
        <v>178</v>
      </c>
      <c r="L105" s="41" t="s">
        <v>162</v>
      </c>
      <c r="M105" s="42">
        <v>13.83</v>
      </c>
    </row>
    <row r="106" spans="1:13" hidden="1" x14ac:dyDescent="0.4">
      <c r="A106" t="str">
        <f t="shared" si="4"/>
        <v>佐賀低</v>
      </c>
      <c r="B106" t="str">
        <f>+IF(A106="","",E106&amp;D106&amp;COUNTIF($A$2:A106,A106))</f>
        <v>佐賀低16</v>
      </c>
      <c r="C106" s="46">
        <v>44973</v>
      </c>
      <c r="D106" s="6" t="s">
        <v>159</v>
      </c>
      <c r="E106" s="6" t="s">
        <v>161</v>
      </c>
      <c r="F106" s="49">
        <v>0.2</v>
      </c>
      <c r="G106" s="7">
        <v>0.47916666666666669</v>
      </c>
      <c r="H106" s="7">
        <v>0.58333333333333337</v>
      </c>
      <c r="I106" s="42">
        <v>18.18</v>
      </c>
      <c r="J106" s="46">
        <v>44849</v>
      </c>
      <c r="K106" s="8" t="s">
        <v>180</v>
      </c>
      <c r="L106" s="41" t="s">
        <v>162</v>
      </c>
      <c r="M106" s="42">
        <v>18.5</v>
      </c>
    </row>
    <row r="107" spans="1:13" hidden="1" x14ac:dyDescent="0.4">
      <c r="A107" t="str">
        <f t="shared" si="4"/>
        <v>佐賀高</v>
      </c>
      <c r="B107" t="str">
        <f>+IF(A107="","",E107&amp;D107&amp;COUNTIF($A$2:A107,A107))</f>
        <v>佐賀高16</v>
      </c>
      <c r="C107" s="46">
        <v>44973</v>
      </c>
      <c r="D107" s="6" t="s">
        <v>156</v>
      </c>
      <c r="E107" s="6" t="s">
        <v>161</v>
      </c>
      <c r="F107" s="49">
        <v>0.2</v>
      </c>
      <c r="G107" s="7">
        <v>0.47916666666666669</v>
      </c>
      <c r="H107" s="7">
        <v>0.58333333333333337</v>
      </c>
      <c r="I107" s="42">
        <v>18.18</v>
      </c>
      <c r="J107" s="46">
        <v>44849</v>
      </c>
      <c r="K107" s="8" t="s">
        <v>180</v>
      </c>
      <c r="L107" s="41" t="s">
        <v>162</v>
      </c>
      <c r="M107" s="42">
        <v>18.5</v>
      </c>
    </row>
    <row r="108" spans="1:13" hidden="1" x14ac:dyDescent="0.4">
      <c r="A108" t="str">
        <f t="shared" si="4"/>
        <v>佐賀低</v>
      </c>
      <c r="B108" t="str">
        <f>+IF(A108="","",E108&amp;D108&amp;COUNTIF($A$2:A108,A108))</f>
        <v>佐賀低17</v>
      </c>
      <c r="C108" s="46">
        <v>44977</v>
      </c>
      <c r="D108" s="6" t="s">
        <v>159</v>
      </c>
      <c r="E108" s="6" t="s">
        <v>161</v>
      </c>
      <c r="F108" s="49">
        <v>0.3</v>
      </c>
      <c r="G108" s="7">
        <v>0.4375</v>
      </c>
      <c r="H108" s="7">
        <v>0.58333333333333337</v>
      </c>
      <c r="I108" s="42">
        <v>18.71</v>
      </c>
      <c r="J108" s="46">
        <v>44854</v>
      </c>
      <c r="K108" s="8" t="s">
        <v>177</v>
      </c>
      <c r="L108" s="41" t="s">
        <v>162</v>
      </c>
      <c r="M108" s="42">
        <v>18.8</v>
      </c>
    </row>
    <row r="109" spans="1:13" hidden="1" x14ac:dyDescent="0.4">
      <c r="A109" t="str">
        <f t="shared" si="4"/>
        <v>佐賀高</v>
      </c>
      <c r="B109" t="str">
        <f>+IF(A109="","",E109&amp;D109&amp;COUNTIF($A$2:A109,A109))</f>
        <v>佐賀高17</v>
      </c>
      <c r="C109" s="46">
        <v>44977</v>
      </c>
      <c r="D109" s="6" t="s">
        <v>156</v>
      </c>
      <c r="E109" s="6" t="s">
        <v>161</v>
      </c>
      <c r="F109" s="49">
        <v>0.3</v>
      </c>
      <c r="G109" s="7">
        <v>0.4375</v>
      </c>
      <c r="H109" s="7">
        <v>0.58333333333333337</v>
      </c>
      <c r="I109" s="42">
        <v>18.71</v>
      </c>
      <c r="J109" s="46">
        <v>44854</v>
      </c>
      <c r="K109" s="8" t="s">
        <v>177</v>
      </c>
      <c r="L109" s="41" t="s">
        <v>162</v>
      </c>
      <c r="M109" s="42">
        <v>18.8</v>
      </c>
    </row>
    <row r="110" spans="1:13" hidden="1" x14ac:dyDescent="0.4">
      <c r="A110" t="str">
        <f t="shared" si="4"/>
        <v>佐賀低</v>
      </c>
      <c r="B110" t="str">
        <f>+IF(A110="","",E110&amp;D110&amp;COUNTIF($A$2:A110,A110))</f>
        <v>佐賀低18</v>
      </c>
      <c r="C110" s="46">
        <v>44979</v>
      </c>
      <c r="D110" s="6" t="s">
        <v>159</v>
      </c>
      <c r="E110" s="6" t="s">
        <v>161</v>
      </c>
      <c r="F110" s="49">
        <v>0.1</v>
      </c>
      <c r="G110" s="7">
        <v>0.52083333333333337</v>
      </c>
      <c r="H110" s="7">
        <v>0.54166666666666663</v>
      </c>
      <c r="I110" s="42">
        <v>11.74</v>
      </c>
      <c r="J110" s="46">
        <v>44907</v>
      </c>
      <c r="K110" s="8" t="s">
        <v>175</v>
      </c>
      <c r="L110" s="41" t="s">
        <v>162</v>
      </c>
      <c r="M110" s="42">
        <v>12</v>
      </c>
    </row>
    <row r="111" spans="1:13" hidden="1" x14ac:dyDescent="0.4">
      <c r="A111" t="str">
        <f t="shared" si="4"/>
        <v>佐賀高</v>
      </c>
      <c r="B111" t="str">
        <f>+IF(A111="","",E111&amp;D111&amp;COUNTIF($A$2:A111,A111))</f>
        <v>佐賀高18</v>
      </c>
      <c r="C111" s="46">
        <v>44979</v>
      </c>
      <c r="D111" s="6" t="s">
        <v>156</v>
      </c>
      <c r="E111" s="6" t="s">
        <v>161</v>
      </c>
      <c r="F111" s="49">
        <v>0.1</v>
      </c>
      <c r="G111" s="7">
        <v>0.52083333333333337</v>
      </c>
      <c r="H111" s="7">
        <v>0.54166666666666663</v>
      </c>
      <c r="I111" s="42">
        <v>11.74</v>
      </c>
      <c r="J111" s="46">
        <v>44907</v>
      </c>
      <c r="K111" s="8" t="s">
        <v>175</v>
      </c>
      <c r="L111" s="41" t="s">
        <v>162</v>
      </c>
      <c r="M111" s="42">
        <v>12</v>
      </c>
    </row>
    <row r="112" spans="1:13" hidden="1" x14ac:dyDescent="0.4">
      <c r="A112" t="str">
        <f t="shared" si="4"/>
        <v>佐賀低</v>
      </c>
      <c r="B112" t="str">
        <f>+IF(A112="","",E112&amp;D112&amp;COUNTIF($A$2:A112,A112))</f>
        <v>佐賀低19</v>
      </c>
      <c r="C112" s="46">
        <v>44982</v>
      </c>
      <c r="D112" s="6" t="s">
        <v>159</v>
      </c>
      <c r="E112" s="6" t="s">
        <v>161</v>
      </c>
      <c r="F112" s="49">
        <v>0.3</v>
      </c>
      <c r="G112" s="7">
        <v>0.47916666666666669</v>
      </c>
      <c r="H112" s="7">
        <v>0.58333333333333337</v>
      </c>
      <c r="I112" s="42">
        <v>11.76</v>
      </c>
      <c r="J112" s="46">
        <v>44907</v>
      </c>
      <c r="K112" s="8" t="s">
        <v>175</v>
      </c>
      <c r="L112" s="41" t="s">
        <v>162</v>
      </c>
      <c r="M112" s="42">
        <v>12</v>
      </c>
    </row>
    <row r="113" spans="1:13" hidden="1" x14ac:dyDescent="0.4">
      <c r="A113" t="str">
        <f t="shared" si="4"/>
        <v>佐賀高</v>
      </c>
      <c r="B113" t="str">
        <f>+IF(A113="","",E113&amp;D113&amp;COUNTIF($A$2:A113,A113))</f>
        <v>佐賀高19</v>
      </c>
      <c r="C113" s="46">
        <v>44982</v>
      </c>
      <c r="D113" s="6" t="s">
        <v>156</v>
      </c>
      <c r="E113" s="6" t="s">
        <v>161</v>
      </c>
      <c r="F113" s="49">
        <v>0.3</v>
      </c>
      <c r="G113" s="7">
        <v>0.47916666666666669</v>
      </c>
      <c r="H113" s="7">
        <v>0.58333333333333337</v>
      </c>
      <c r="I113" s="42">
        <v>11.76</v>
      </c>
      <c r="J113" s="46">
        <v>44907</v>
      </c>
      <c r="K113" s="8" t="s">
        <v>175</v>
      </c>
      <c r="L113" s="41" t="s">
        <v>162</v>
      </c>
      <c r="M113" s="42">
        <v>12</v>
      </c>
    </row>
    <row r="114" spans="1:13" hidden="1" x14ac:dyDescent="0.4">
      <c r="A114" t="str">
        <f t="shared" si="4"/>
        <v>佐賀低</v>
      </c>
      <c r="B114" t="str">
        <f>+IF(A114="","",E114&amp;D114&amp;COUNTIF($A$2:A114,A114))</f>
        <v>佐賀低20</v>
      </c>
      <c r="C114" s="46">
        <v>44983</v>
      </c>
      <c r="D114" s="6" t="s">
        <v>159</v>
      </c>
      <c r="E114" s="6" t="s">
        <v>161</v>
      </c>
      <c r="F114" s="49">
        <v>1</v>
      </c>
      <c r="G114" s="7">
        <v>0.33333333333333331</v>
      </c>
      <c r="H114" s="7">
        <v>0.66666666666666663</v>
      </c>
      <c r="I114" s="42">
        <v>16.940000000000001</v>
      </c>
      <c r="J114" s="46">
        <v>44864</v>
      </c>
      <c r="K114" s="8" t="s">
        <v>181</v>
      </c>
      <c r="L114" s="41" t="s">
        <v>162</v>
      </c>
      <c r="M114" s="42">
        <v>16.95</v>
      </c>
    </row>
    <row r="115" spans="1:13" hidden="1" x14ac:dyDescent="0.4">
      <c r="A115" t="str">
        <f t="shared" si="4"/>
        <v>佐賀高</v>
      </c>
      <c r="B115" t="str">
        <f>+IF(A115="","",E115&amp;D115&amp;COUNTIF($A$2:A115,A115))</f>
        <v>佐賀高20</v>
      </c>
      <c r="C115" s="46">
        <v>44983</v>
      </c>
      <c r="D115" s="6" t="s">
        <v>156</v>
      </c>
      <c r="E115" s="6" t="s">
        <v>161</v>
      </c>
      <c r="F115" s="49">
        <v>1</v>
      </c>
      <c r="G115" s="7">
        <v>0.33333333333333331</v>
      </c>
      <c r="H115" s="7">
        <v>0.66666666666666663</v>
      </c>
      <c r="I115" s="42">
        <v>16.940000000000001</v>
      </c>
      <c r="J115" s="46">
        <v>44864</v>
      </c>
      <c r="K115" s="8" t="s">
        <v>181</v>
      </c>
      <c r="L115" s="41" t="s">
        <v>162</v>
      </c>
      <c r="M115" s="42">
        <v>16.95</v>
      </c>
    </row>
    <row r="116" spans="1:13" hidden="1" x14ac:dyDescent="0.4">
      <c r="A116" t="str">
        <f t="shared" si="4"/>
        <v>佐賀低</v>
      </c>
      <c r="B116" t="str">
        <f>+IF(A116="","",E116&amp;D116&amp;COUNTIF($A$2:A116,A116))</f>
        <v>佐賀低21</v>
      </c>
      <c r="C116" s="46">
        <v>44984</v>
      </c>
      <c r="D116" s="6" t="s">
        <v>159</v>
      </c>
      <c r="E116" s="6" t="s">
        <v>161</v>
      </c>
      <c r="F116" s="49">
        <v>0.4</v>
      </c>
      <c r="G116" s="7">
        <v>0.4375</v>
      </c>
      <c r="H116" s="7">
        <v>0.64583333333333337</v>
      </c>
      <c r="I116" s="42">
        <v>20.48</v>
      </c>
      <c r="J116" s="46">
        <v>44835</v>
      </c>
      <c r="K116" s="8" t="s">
        <v>180</v>
      </c>
      <c r="L116" s="41" t="s">
        <v>162</v>
      </c>
      <c r="M116" s="42">
        <v>20.72</v>
      </c>
    </row>
    <row r="117" spans="1:13" hidden="1" x14ac:dyDescent="0.4">
      <c r="A117" t="str">
        <f t="shared" si="4"/>
        <v>佐賀高</v>
      </c>
      <c r="B117" t="str">
        <f>+IF(A117="","",E117&amp;D117&amp;COUNTIF($A$2:A117,A117))</f>
        <v>佐賀高21</v>
      </c>
      <c r="C117" s="46">
        <v>44984</v>
      </c>
      <c r="D117" s="6" t="s">
        <v>156</v>
      </c>
      <c r="E117" s="6" t="s">
        <v>161</v>
      </c>
      <c r="F117" s="49">
        <v>0.4</v>
      </c>
      <c r="G117" s="7">
        <v>0.4375</v>
      </c>
      <c r="H117" s="7">
        <v>0.64583333333333337</v>
      </c>
      <c r="I117" s="42">
        <v>20.48</v>
      </c>
      <c r="J117" s="46">
        <v>44835</v>
      </c>
      <c r="K117" s="8" t="s">
        <v>180</v>
      </c>
      <c r="L117" s="41" t="s">
        <v>162</v>
      </c>
      <c r="M117" s="42">
        <v>20.72</v>
      </c>
    </row>
    <row r="118" spans="1:13" hidden="1" x14ac:dyDescent="0.4">
      <c r="A118" t="str">
        <f t="shared" si="4"/>
        <v>佐賀低</v>
      </c>
      <c r="B118" t="str">
        <f>+IF(A118="","",E118&amp;D118&amp;COUNTIF($A$2:A118,A118))</f>
        <v>佐賀低22</v>
      </c>
      <c r="C118" s="46">
        <v>44985</v>
      </c>
      <c r="D118" s="6" t="s">
        <v>159</v>
      </c>
      <c r="E118" s="6" t="s">
        <v>161</v>
      </c>
      <c r="F118" s="49">
        <v>0.5</v>
      </c>
      <c r="G118" s="7">
        <v>0.4375</v>
      </c>
      <c r="H118" s="7">
        <v>0.64583333333333337</v>
      </c>
      <c r="I118" s="42">
        <v>19.37</v>
      </c>
      <c r="J118" s="46">
        <v>44837</v>
      </c>
      <c r="K118" s="8" t="s">
        <v>175</v>
      </c>
      <c r="L118" s="41" t="s">
        <v>162</v>
      </c>
      <c r="M118" s="42">
        <v>19.86</v>
      </c>
    </row>
    <row r="119" spans="1:13" hidden="1" x14ac:dyDescent="0.4">
      <c r="A119" t="str">
        <f t="shared" si="4"/>
        <v>佐賀高</v>
      </c>
      <c r="B119" t="str">
        <f>+IF(A119="","",E119&amp;D119&amp;COUNTIF($A$2:A119,A119))</f>
        <v>佐賀高22</v>
      </c>
      <c r="C119" s="46">
        <v>44985</v>
      </c>
      <c r="D119" s="6" t="s">
        <v>156</v>
      </c>
      <c r="E119" s="6" t="s">
        <v>161</v>
      </c>
      <c r="F119" s="49">
        <v>0.5</v>
      </c>
      <c r="G119" s="7">
        <v>0.4375</v>
      </c>
      <c r="H119" s="7">
        <v>0.64583333333333337</v>
      </c>
      <c r="I119" s="42">
        <v>19.37</v>
      </c>
      <c r="J119" s="46">
        <v>44837</v>
      </c>
      <c r="K119" s="8" t="s">
        <v>175</v>
      </c>
      <c r="L119" s="41" t="s">
        <v>162</v>
      </c>
      <c r="M119" s="42">
        <v>19.86</v>
      </c>
    </row>
    <row r="120" spans="1:13" x14ac:dyDescent="0.4">
      <c r="A120" t="str">
        <f t="shared" si="4"/>
        <v>宮崎低</v>
      </c>
      <c r="B120" t="str">
        <f>+IF(A120="","",E120&amp;D120&amp;COUNTIF($A$2:A120,A120))</f>
        <v>宮崎低1</v>
      </c>
      <c r="C120" s="46">
        <v>44857</v>
      </c>
      <c r="D120" s="6" t="s">
        <v>159</v>
      </c>
      <c r="E120" s="6" t="s">
        <v>163</v>
      </c>
      <c r="F120" s="49">
        <v>0.51</v>
      </c>
      <c r="G120" s="7">
        <v>0.4375</v>
      </c>
      <c r="H120" s="7">
        <v>0.54166666666666663</v>
      </c>
      <c r="I120" s="42">
        <v>12.71</v>
      </c>
      <c r="J120" s="46">
        <v>44855</v>
      </c>
      <c r="K120" s="8" t="s">
        <v>176</v>
      </c>
      <c r="L120" s="41" t="s">
        <v>164</v>
      </c>
      <c r="M120" s="42">
        <v>13.41</v>
      </c>
    </row>
    <row r="121" spans="1:13" x14ac:dyDescent="0.4">
      <c r="A121" t="str">
        <f t="shared" si="4"/>
        <v>宮崎高</v>
      </c>
      <c r="B121" t="str">
        <f>+IF(A121="","",E121&amp;D121&amp;COUNTIF($A$2:A121,A121))</f>
        <v>宮崎高1</v>
      </c>
      <c r="C121" s="46">
        <v>44857</v>
      </c>
      <c r="D121" s="6" t="s">
        <v>156</v>
      </c>
      <c r="E121" s="6" t="s">
        <v>163</v>
      </c>
      <c r="F121" s="49">
        <v>0.51</v>
      </c>
      <c r="G121" s="7">
        <v>0.4375</v>
      </c>
      <c r="H121" s="7">
        <v>0.54166666666666663</v>
      </c>
      <c r="I121" s="42">
        <v>12.71</v>
      </c>
      <c r="J121" s="46">
        <v>44855</v>
      </c>
      <c r="K121" s="8" t="s">
        <v>176</v>
      </c>
      <c r="L121" s="41" t="s">
        <v>164</v>
      </c>
      <c r="M121" s="42">
        <v>13.41</v>
      </c>
    </row>
    <row r="122" spans="1:13" x14ac:dyDescent="0.4">
      <c r="A122" t="str">
        <f t="shared" si="4"/>
        <v>宮崎低</v>
      </c>
      <c r="B122" t="str">
        <f>+IF(A122="","",E122&amp;D122&amp;COUNTIF($A$2:A122,A122))</f>
        <v>宮崎低2</v>
      </c>
      <c r="C122" s="46">
        <v>44892</v>
      </c>
      <c r="D122" s="6" t="s">
        <v>159</v>
      </c>
      <c r="E122" s="6" t="s">
        <v>163</v>
      </c>
      <c r="F122" s="49">
        <v>0.15</v>
      </c>
      <c r="G122" s="7">
        <v>0.41666666666666669</v>
      </c>
      <c r="H122" s="7">
        <v>0.58333333333333337</v>
      </c>
      <c r="I122" s="42">
        <v>13.29</v>
      </c>
      <c r="J122" s="46">
        <v>44875</v>
      </c>
      <c r="K122" s="8" t="s">
        <v>177</v>
      </c>
      <c r="L122" s="41" t="s">
        <v>164</v>
      </c>
      <c r="M122" s="42">
        <v>13.32</v>
      </c>
    </row>
    <row r="123" spans="1:13" x14ac:dyDescent="0.4">
      <c r="A123" t="str">
        <f t="shared" si="4"/>
        <v>宮崎高</v>
      </c>
      <c r="B123" t="str">
        <f>+IF(A123="","",E123&amp;D123&amp;COUNTIF($A$2:A123,A123))</f>
        <v>宮崎高2</v>
      </c>
      <c r="C123" s="46">
        <v>44892</v>
      </c>
      <c r="D123" s="6" t="s">
        <v>156</v>
      </c>
      <c r="E123" s="6" t="s">
        <v>163</v>
      </c>
      <c r="F123" s="49">
        <v>0.15</v>
      </c>
      <c r="G123" s="7">
        <v>0.41666666666666669</v>
      </c>
      <c r="H123" s="7">
        <v>0.58333333333333337</v>
      </c>
      <c r="I123" s="42">
        <v>13.29</v>
      </c>
      <c r="J123" s="46">
        <v>44875</v>
      </c>
      <c r="K123" s="8" t="s">
        <v>177</v>
      </c>
      <c r="L123" s="41" t="s">
        <v>164</v>
      </c>
      <c r="M123" s="42">
        <v>13.32</v>
      </c>
    </row>
    <row r="124" spans="1:13" x14ac:dyDescent="0.4">
      <c r="A124" t="str">
        <f t="shared" si="4"/>
        <v>宮崎低</v>
      </c>
      <c r="B124" t="str">
        <f>+IF(A124="","",E124&amp;D124&amp;COUNTIF($A$2:A124,A124))</f>
        <v>宮崎低3</v>
      </c>
      <c r="C124" s="46">
        <v>44926</v>
      </c>
      <c r="D124" s="6" t="s">
        <v>159</v>
      </c>
      <c r="E124" s="6" t="s">
        <v>163</v>
      </c>
      <c r="F124" s="49">
        <v>0.2</v>
      </c>
      <c r="G124" s="7">
        <v>0.5</v>
      </c>
      <c r="H124" s="7">
        <v>0.58333333333333337</v>
      </c>
      <c r="I124" s="42">
        <v>13.24</v>
      </c>
      <c r="J124" s="46">
        <v>44919</v>
      </c>
      <c r="K124" s="8" t="s">
        <v>180</v>
      </c>
      <c r="L124" s="41" t="s">
        <v>164</v>
      </c>
      <c r="M124" s="42">
        <v>13.35</v>
      </c>
    </row>
    <row r="125" spans="1:13" x14ac:dyDescent="0.4">
      <c r="A125" t="str">
        <f t="shared" si="4"/>
        <v>宮崎高</v>
      </c>
      <c r="B125" t="str">
        <f>+IF(A125="","",E125&amp;D125&amp;COUNTIF($A$2:A125,A125))</f>
        <v>宮崎高3</v>
      </c>
      <c r="C125" s="46">
        <v>44926</v>
      </c>
      <c r="D125" s="6" t="s">
        <v>156</v>
      </c>
      <c r="E125" s="6" t="s">
        <v>163</v>
      </c>
      <c r="F125" s="49">
        <v>0.2</v>
      </c>
      <c r="G125" s="7">
        <v>0.5</v>
      </c>
      <c r="H125" s="7">
        <v>0.58333333333333337</v>
      </c>
      <c r="I125" s="42">
        <v>13.24</v>
      </c>
      <c r="J125" s="46">
        <v>44919</v>
      </c>
      <c r="K125" s="8" t="s">
        <v>180</v>
      </c>
      <c r="L125" s="41" t="s">
        <v>164</v>
      </c>
      <c r="M125" s="42">
        <v>13.35</v>
      </c>
    </row>
    <row r="126" spans="1:13" x14ac:dyDescent="0.4">
      <c r="A126" t="str">
        <f t="shared" si="4"/>
        <v>宮崎低</v>
      </c>
      <c r="B126" t="str">
        <f>+IF(A126="","",E126&amp;D126&amp;COUNTIF($A$2:A126,A126))</f>
        <v>宮崎低4</v>
      </c>
      <c r="C126" s="46">
        <v>44927</v>
      </c>
      <c r="D126" s="6" t="s">
        <v>159</v>
      </c>
      <c r="E126" s="6" t="s">
        <v>163</v>
      </c>
      <c r="F126" s="49">
        <v>0.5</v>
      </c>
      <c r="G126" s="7">
        <v>0.33333333333333331</v>
      </c>
      <c r="H126" s="7">
        <v>0.66666666666666663</v>
      </c>
      <c r="I126" s="42">
        <v>13.11</v>
      </c>
      <c r="J126" s="46">
        <v>44937</v>
      </c>
      <c r="K126" s="8" t="s">
        <v>178</v>
      </c>
      <c r="L126" s="41" t="s">
        <v>164</v>
      </c>
      <c r="M126" s="42">
        <v>13.39</v>
      </c>
    </row>
    <row r="127" spans="1:13" x14ac:dyDescent="0.4">
      <c r="A127" t="str">
        <f t="shared" si="4"/>
        <v>宮崎高</v>
      </c>
      <c r="B127" t="str">
        <f>+IF(A127="","",E127&amp;D127&amp;COUNTIF($A$2:A127,A127))</f>
        <v>宮崎高4</v>
      </c>
      <c r="C127" s="46">
        <v>44927</v>
      </c>
      <c r="D127" s="6" t="s">
        <v>156</v>
      </c>
      <c r="E127" s="6" t="s">
        <v>163</v>
      </c>
      <c r="F127" s="49">
        <v>0.5</v>
      </c>
      <c r="G127" s="7">
        <v>0.33333333333333331</v>
      </c>
      <c r="H127" s="7">
        <v>0.66666666666666663</v>
      </c>
      <c r="I127" s="42">
        <v>13.11</v>
      </c>
      <c r="J127" s="46">
        <v>44937</v>
      </c>
      <c r="K127" s="8" t="s">
        <v>178</v>
      </c>
      <c r="L127" s="41" t="s">
        <v>164</v>
      </c>
      <c r="M127" s="42">
        <v>13.39</v>
      </c>
    </row>
    <row r="128" spans="1:13" x14ac:dyDescent="0.4">
      <c r="A128" t="str">
        <f t="shared" si="4"/>
        <v>宮崎低</v>
      </c>
      <c r="B128" t="str">
        <f>+IF(A128="","",E128&amp;D128&amp;COUNTIF($A$2:A128,A128))</f>
        <v>宮崎低5</v>
      </c>
      <c r="C128" s="46">
        <v>44928</v>
      </c>
      <c r="D128" s="6" t="s">
        <v>159</v>
      </c>
      <c r="E128" s="6" t="s">
        <v>163</v>
      </c>
      <c r="F128" s="49">
        <v>0.4</v>
      </c>
      <c r="G128" s="7">
        <v>0.4375</v>
      </c>
      <c r="H128" s="7">
        <v>0.625</v>
      </c>
      <c r="I128" s="42">
        <v>11.5</v>
      </c>
      <c r="J128" s="46">
        <v>44943</v>
      </c>
      <c r="K128" s="8" t="s">
        <v>179</v>
      </c>
      <c r="L128" s="41" t="s">
        <v>164</v>
      </c>
      <c r="M128" s="42">
        <v>11.74</v>
      </c>
    </row>
    <row r="129" spans="1:13" x14ac:dyDescent="0.4">
      <c r="A129" t="str">
        <f t="shared" si="4"/>
        <v>宮崎高</v>
      </c>
      <c r="B129" t="str">
        <f>+IF(A129="","",E129&amp;D129&amp;COUNTIF($A$2:A129,A129))</f>
        <v>宮崎高5</v>
      </c>
      <c r="C129" s="46">
        <v>44928</v>
      </c>
      <c r="D129" s="6" t="s">
        <v>156</v>
      </c>
      <c r="E129" s="6" t="s">
        <v>163</v>
      </c>
      <c r="F129" s="49">
        <v>0.4</v>
      </c>
      <c r="G129" s="7">
        <v>0.4375</v>
      </c>
      <c r="H129" s="7">
        <v>0.625</v>
      </c>
      <c r="I129" s="42">
        <v>11.5</v>
      </c>
      <c r="J129" s="46">
        <v>44943</v>
      </c>
      <c r="K129" s="8" t="s">
        <v>179</v>
      </c>
      <c r="L129" s="41" t="s">
        <v>164</v>
      </c>
      <c r="M129" s="42">
        <v>11.74</v>
      </c>
    </row>
    <row r="130" spans="1:13" x14ac:dyDescent="0.4">
      <c r="A130" t="str">
        <f t="shared" si="4"/>
        <v>宮崎低</v>
      </c>
      <c r="B130" t="str">
        <f>+IF(A130="","",E130&amp;D130&amp;COUNTIF($A$2:A130,A130))</f>
        <v>宮崎低6</v>
      </c>
      <c r="C130" s="46">
        <v>44929</v>
      </c>
      <c r="D130" s="6" t="s">
        <v>159</v>
      </c>
      <c r="E130" s="6" t="s">
        <v>163</v>
      </c>
      <c r="F130" s="49">
        <v>0.4</v>
      </c>
      <c r="G130" s="7">
        <v>0.45833333333333331</v>
      </c>
      <c r="H130" s="7">
        <v>0.625</v>
      </c>
      <c r="I130" s="42">
        <v>12.15</v>
      </c>
      <c r="J130" s="46">
        <v>44946</v>
      </c>
      <c r="K130" s="8" t="s">
        <v>176</v>
      </c>
      <c r="L130" s="41" t="s">
        <v>164</v>
      </c>
      <c r="M130" s="42">
        <v>12.3</v>
      </c>
    </row>
    <row r="131" spans="1:13" x14ac:dyDescent="0.4">
      <c r="A131" t="str">
        <f t="shared" si="4"/>
        <v>宮崎高</v>
      </c>
      <c r="B131" t="str">
        <f>+IF(A131="","",E131&amp;D131&amp;COUNTIF($A$2:A131,A131))</f>
        <v>宮崎高6</v>
      </c>
      <c r="C131" s="46">
        <v>44929</v>
      </c>
      <c r="D131" s="6" t="s">
        <v>156</v>
      </c>
      <c r="E131" s="6" t="s">
        <v>163</v>
      </c>
      <c r="F131" s="49">
        <v>0.4</v>
      </c>
      <c r="G131" s="7">
        <v>0.45833333333333331</v>
      </c>
      <c r="H131" s="7">
        <v>0.625</v>
      </c>
      <c r="I131" s="42">
        <v>12.15</v>
      </c>
      <c r="J131" s="46">
        <v>44946</v>
      </c>
      <c r="K131" s="8" t="s">
        <v>176</v>
      </c>
      <c r="L131" s="41" t="s">
        <v>164</v>
      </c>
      <c r="M131" s="42">
        <v>12.3</v>
      </c>
    </row>
    <row r="132" spans="1:13" x14ac:dyDescent="0.4">
      <c r="A132" t="str">
        <f t="shared" si="4"/>
        <v>宮崎低</v>
      </c>
      <c r="B132" t="str">
        <f>+IF(A132="","",E132&amp;D132&amp;COUNTIF($A$2:A132,A132))</f>
        <v>宮崎低7</v>
      </c>
      <c r="C132" s="46">
        <v>44930</v>
      </c>
      <c r="D132" s="6" t="s">
        <v>159</v>
      </c>
      <c r="E132" s="6" t="s">
        <v>163</v>
      </c>
      <c r="F132" s="49">
        <v>0.3</v>
      </c>
      <c r="G132" s="7">
        <v>0.47916666666666669</v>
      </c>
      <c r="H132" s="7">
        <v>0.60416666666666663</v>
      </c>
      <c r="I132" s="42">
        <v>13.9</v>
      </c>
      <c r="J132" s="46">
        <v>44944</v>
      </c>
      <c r="K132" s="8" t="s">
        <v>178</v>
      </c>
      <c r="L132" s="41" t="s">
        <v>164</v>
      </c>
      <c r="M132" s="42">
        <v>14.54</v>
      </c>
    </row>
    <row r="133" spans="1:13" x14ac:dyDescent="0.4">
      <c r="A133" t="str">
        <f t="shared" si="4"/>
        <v>宮崎高</v>
      </c>
      <c r="B133" t="str">
        <f>+IF(A133="","",E133&amp;D133&amp;COUNTIF($A$2:A133,A133))</f>
        <v>宮崎高7</v>
      </c>
      <c r="C133" s="46">
        <v>44930</v>
      </c>
      <c r="D133" s="6" t="s">
        <v>156</v>
      </c>
      <c r="E133" s="6" t="s">
        <v>163</v>
      </c>
      <c r="F133" s="49">
        <v>0.3</v>
      </c>
      <c r="G133" s="7">
        <v>0.47916666666666669</v>
      </c>
      <c r="H133" s="7">
        <v>0.60416666666666663</v>
      </c>
      <c r="I133" s="42">
        <v>13.9</v>
      </c>
      <c r="J133" s="46">
        <v>44944</v>
      </c>
      <c r="K133" s="8" t="s">
        <v>178</v>
      </c>
      <c r="L133" s="41" t="s">
        <v>164</v>
      </c>
      <c r="M133" s="42">
        <v>14.54</v>
      </c>
    </row>
    <row r="134" spans="1:13" x14ac:dyDescent="0.4">
      <c r="A134" t="str">
        <f t="shared" si="4"/>
        <v>宮崎低</v>
      </c>
      <c r="B134" t="str">
        <f>+IF(A134="","",E134&amp;D134&amp;COUNTIF($A$2:A134,A134))</f>
        <v>宮崎低8</v>
      </c>
      <c r="C134" s="46">
        <v>44934</v>
      </c>
      <c r="D134" s="6" t="s">
        <v>159</v>
      </c>
      <c r="E134" s="6" t="s">
        <v>163</v>
      </c>
      <c r="F134" s="49">
        <v>0.3</v>
      </c>
      <c r="G134" s="7">
        <v>0.45833333333333331</v>
      </c>
      <c r="H134" s="7">
        <v>0.60416666666666663</v>
      </c>
      <c r="I134" s="42">
        <v>13.48</v>
      </c>
      <c r="J134" s="46">
        <v>44947</v>
      </c>
      <c r="K134" s="8" t="s">
        <v>180</v>
      </c>
      <c r="L134" s="41" t="s">
        <v>164</v>
      </c>
      <c r="M134" s="42">
        <v>13.71</v>
      </c>
    </row>
    <row r="135" spans="1:13" x14ac:dyDescent="0.4">
      <c r="A135" t="str">
        <f t="shared" si="4"/>
        <v>宮崎高</v>
      </c>
      <c r="B135" t="str">
        <f>+IF(A135="","",E135&amp;D135&amp;COUNTIF($A$2:A135,A135))</f>
        <v>宮崎高8</v>
      </c>
      <c r="C135" s="46">
        <v>44934</v>
      </c>
      <c r="D135" s="6" t="s">
        <v>156</v>
      </c>
      <c r="E135" s="6" t="s">
        <v>163</v>
      </c>
      <c r="F135" s="49">
        <v>0.3</v>
      </c>
      <c r="G135" s="7">
        <v>0.45833333333333331</v>
      </c>
      <c r="H135" s="7">
        <v>0.60416666666666663</v>
      </c>
      <c r="I135" s="42">
        <v>13.48</v>
      </c>
      <c r="J135" s="46">
        <v>44947</v>
      </c>
      <c r="K135" s="8" t="s">
        <v>180</v>
      </c>
      <c r="L135" s="41" t="s">
        <v>164</v>
      </c>
      <c r="M135" s="42">
        <v>13.71</v>
      </c>
    </row>
    <row r="136" spans="1:13" x14ac:dyDescent="0.4">
      <c r="A136" t="str">
        <f t="shared" si="4"/>
        <v>宮崎低</v>
      </c>
      <c r="B136" t="str">
        <f>+IF(A136="","",E136&amp;D136&amp;COUNTIF($A$2:A136,A136))</f>
        <v>宮崎低9</v>
      </c>
      <c r="C136" s="46">
        <v>44935</v>
      </c>
      <c r="D136" s="6" t="s">
        <v>159</v>
      </c>
      <c r="E136" s="6" t="s">
        <v>163</v>
      </c>
      <c r="F136" s="49">
        <v>0.2</v>
      </c>
      <c r="G136" s="7">
        <v>0.45833333333333331</v>
      </c>
      <c r="H136" s="7">
        <v>0.58333333333333337</v>
      </c>
      <c r="I136" s="42">
        <v>13.77</v>
      </c>
      <c r="J136" s="46">
        <v>44936</v>
      </c>
      <c r="K136" s="8" t="s">
        <v>179</v>
      </c>
      <c r="L136" s="41" t="s">
        <v>164</v>
      </c>
      <c r="M136" s="42">
        <v>13.78</v>
      </c>
    </row>
    <row r="137" spans="1:13" x14ac:dyDescent="0.4">
      <c r="A137" t="str">
        <f t="shared" si="4"/>
        <v>宮崎高</v>
      </c>
      <c r="B137" t="str">
        <f>+IF(A137="","",E137&amp;D137&amp;COUNTIF($A$2:A137,A137))</f>
        <v>宮崎高9</v>
      </c>
      <c r="C137" s="46">
        <v>44935</v>
      </c>
      <c r="D137" s="6" t="s">
        <v>156</v>
      </c>
      <c r="E137" s="6" t="s">
        <v>163</v>
      </c>
      <c r="F137" s="49">
        <v>0.2</v>
      </c>
      <c r="G137" s="7">
        <v>0.45833333333333331</v>
      </c>
      <c r="H137" s="7">
        <v>0.58333333333333337</v>
      </c>
      <c r="I137" s="42">
        <v>13.77</v>
      </c>
      <c r="J137" s="46">
        <v>44936</v>
      </c>
      <c r="K137" s="8" t="s">
        <v>179</v>
      </c>
      <c r="L137" s="41" t="s">
        <v>164</v>
      </c>
      <c r="M137" s="42">
        <v>13.78</v>
      </c>
    </row>
    <row r="138" spans="1:13" x14ac:dyDescent="0.4">
      <c r="A138" t="str">
        <f t="shared" si="4"/>
        <v>宮崎低</v>
      </c>
      <c r="B138" t="str">
        <f>+IF(A138="","",E138&amp;D138&amp;COUNTIF($A$2:A138,A138))</f>
        <v>宮崎低10</v>
      </c>
      <c r="C138" s="46">
        <v>44961</v>
      </c>
      <c r="D138" s="6" t="s">
        <v>159</v>
      </c>
      <c r="E138" s="6" t="s">
        <v>163</v>
      </c>
      <c r="F138" s="49">
        <v>0.3</v>
      </c>
      <c r="G138" s="7">
        <v>0.45833333333333331</v>
      </c>
      <c r="H138" s="7">
        <v>0.5625</v>
      </c>
      <c r="I138" s="42">
        <v>11.38</v>
      </c>
      <c r="J138" s="46">
        <v>44958</v>
      </c>
      <c r="K138" s="8" t="s">
        <v>178</v>
      </c>
      <c r="L138" s="41" t="s">
        <v>164</v>
      </c>
      <c r="M138" s="42">
        <v>12.81</v>
      </c>
    </row>
    <row r="139" spans="1:13" x14ac:dyDescent="0.4">
      <c r="A139" t="str">
        <f t="shared" si="4"/>
        <v>宮崎高</v>
      </c>
      <c r="B139" t="str">
        <f>+IF(A139="","",E139&amp;D139&amp;COUNTIF($A$2:A139,A139))</f>
        <v>宮崎高10</v>
      </c>
      <c r="C139" s="46">
        <v>44961</v>
      </c>
      <c r="D139" s="6" t="s">
        <v>156</v>
      </c>
      <c r="E139" s="6" t="s">
        <v>163</v>
      </c>
      <c r="F139" s="49">
        <v>0.3</v>
      </c>
      <c r="G139" s="7">
        <v>0.45833333333333331</v>
      </c>
      <c r="H139" s="7">
        <v>0.5625</v>
      </c>
      <c r="I139" s="42">
        <v>11.38</v>
      </c>
      <c r="J139" s="46">
        <v>44958</v>
      </c>
      <c r="K139" s="8" t="s">
        <v>178</v>
      </c>
      <c r="L139" s="41" t="s">
        <v>164</v>
      </c>
      <c r="M139" s="42">
        <v>12.81</v>
      </c>
    </row>
    <row r="140" spans="1:13" x14ac:dyDescent="0.4">
      <c r="A140" t="str">
        <f t="shared" si="4"/>
        <v>宮崎低</v>
      </c>
      <c r="B140" t="str">
        <f>+IF(A140="","",E140&amp;D140&amp;COUNTIF($A$2:A140,A140))</f>
        <v>宮崎低11</v>
      </c>
      <c r="C140" s="46">
        <v>44962</v>
      </c>
      <c r="D140" s="6" t="s">
        <v>159</v>
      </c>
      <c r="E140" s="6" t="s">
        <v>163</v>
      </c>
      <c r="F140" s="49">
        <v>0.3</v>
      </c>
      <c r="G140" s="7">
        <v>0.4375</v>
      </c>
      <c r="H140" s="7">
        <v>0.58333333333333337</v>
      </c>
      <c r="I140" s="42">
        <v>14.12</v>
      </c>
      <c r="J140" s="46">
        <v>44944</v>
      </c>
      <c r="K140" s="8" t="s">
        <v>178</v>
      </c>
      <c r="L140" s="41" t="s">
        <v>164</v>
      </c>
      <c r="M140" s="42">
        <v>14.54</v>
      </c>
    </row>
    <row r="141" spans="1:13" x14ac:dyDescent="0.4">
      <c r="A141" t="str">
        <f t="shared" si="4"/>
        <v>宮崎高</v>
      </c>
      <c r="B141" t="str">
        <f>+IF(A141="","",E141&amp;D141&amp;COUNTIF($A$2:A141,A141))</f>
        <v>宮崎高11</v>
      </c>
      <c r="C141" s="46">
        <v>44962</v>
      </c>
      <c r="D141" s="6" t="s">
        <v>156</v>
      </c>
      <c r="E141" s="6" t="s">
        <v>163</v>
      </c>
      <c r="F141" s="49">
        <v>0.3</v>
      </c>
      <c r="G141" s="7">
        <v>0.4375</v>
      </c>
      <c r="H141" s="7">
        <v>0.58333333333333337</v>
      </c>
      <c r="I141" s="42">
        <v>14.12</v>
      </c>
      <c r="J141" s="46">
        <v>44944</v>
      </c>
      <c r="K141" s="8" t="s">
        <v>178</v>
      </c>
      <c r="L141" s="41" t="s">
        <v>164</v>
      </c>
      <c r="M141" s="42">
        <v>14.54</v>
      </c>
    </row>
    <row r="142" spans="1:13" x14ac:dyDescent="0.4">
      <c r="A142" t="str">
        <f t="shared" si="4"/>
        <v>宮崎低</v>
      </c>
      <c r="B142" t="str">
        <f>+IF(A142="","",E142&amp;D142&amp;COUNTIF($A$2:A142,A142))</f>
        <v>宮崎低12</v>
      </c>
      <c r="C142" s="46">
        <v>44965</v>
      </c>
      <c r="D142" s="6" t="s">
        <v>159</v>
      </c>
      <c r="E142" s="6" t="s">
        <v>163</v>
      </c>
      <c r="F142" s="49">
        <v>0.2</v>
      </c>
      <c r="G142" s="7">
        <v>0.47916666666666669</v>
      </c>
      <c r="H142" s="7">
        <v>0.5625</v>
      </c>
      <c r="I142" s="42">
        <v>15.6</v>
      </c>
      <c r="J142" s="46">
        <v>44978</v>
      </c>
      <c r="K142" s="8" t="s">
        <v>179</v>
      </c>
      <c r="L142" s="41" t="s">
        <v>164</v>
      </c>
      <c r="M142" s="42">
        <v>15.97</v>
      </c>
    </row>
    <row r="143" spans="1:13" x14ac:dyDescent="0.4">
      <c r="A143" t="str">
        <f t="shared" si="4"/>
        <v>宮崎高</v>
      </c>
      <c r="B143" t="str">
        <f>+IF(A143="","",E143&amp;D143&amp;COUNTIF($A$2:A143,A143))</f>
        <v>宮崎高12</v>
      </c>
      <c r="C143" s="46">
        <v>44965</v>
      </c>
      <c r="D143" s="6" t="s">
        <v>156</v>
      </c>
      <c r="E143" s="6" t="s">
        <v>163</v>
      </c>
      <c r="F143" s="49">
        <v>0.2</v>
      </c>
      <c r="G143" s="7">
        <v>0.47916666666666669</v>
      </c>
      <c r="H143" s="7">
        <v>0.5625</v>
      </c>
      <c r="I143" s="42">
        <v>15.6</v>
      </c>
      <c r="J143" s="46">
        <v>44978</v>
      </c>
      <c r="K143" s="8" t="s">
        <v>179</v>
      </c>
      <c r="L143" s="41" t="s">
        <v>164</v>
      </c>
      <c r="M143" s="42">
        <v>15.97</v>
      </c>
    </row>
    <row r="144" spans="1:13" x14ac:dyDescent="0.4">
      <c r="A144" t="str">
        <f t="shared" si="4"/>
        <v>宮崎低</v>
      </c>
      <c r="B144" t="str">
        <f>+IF(A144="","",E144&amp;D144&amp;COUNTIF($A$2:A144,A144))</f>
        <v>宮崎低13</v>
      </c>
      <c r="C144" s="46">
        <v>44968</v>
      </c>
      <c r="D144" s="6" t="s">
        <v>159</v>
      </c>
      <c r="E144" s="6" t="s">
        <v>163</v>
      </c>
      <c r="F144" s="49">
        <v>0.1</v>
      </c>
      <c r="G144" s="7">
        <v>0.52083333333333337</v>
      </c>
      <c r="H144" s="7">
        <v>0.58333333333333337</v>
      </c>
      <c r="I144" s="42">
        <v>8.69</v>
      </c>
      <c r="J144" s="46">
        <v>44896</v>
      </c>
      <c r="K144" s="8" t="s">
        <v>177</v>
      </c>
      <c r="L144" s="41" t="s">
        <v>164</v>
      </c>
      <c r="M144" s="42">
        <v>8.9</v>
      </c>
    </row>
    <row r="145" spans="1:13" x14ac:dyDescent="0.4">
      <c r="A145" t="str">
        <f t="shared" si="4"/>
        <v>宮崎高</v>
      </c>
      <c r="B145" t="str">
        <f>+IF(A145="","",E145&amp;D145&amp;COUNTIF($A$2:A145,A145))</f>
        <v>宮崎高13</v>
      </c>
      <c r="C145" s="46">
        <v>44968</v>
      </c>
      <c r="D145" s="6" t="s">
        <v>156</v>
      </c>
      <c r="E145" s="6" t="s">
        <v>163</v>
      </c>
      <c r="F145" s="49">
        <v>0.1</v>
      </c>
      <c r="G145" s="7">
        <v>0.52083333333333337</v>
      </c>
      <c r="H145" s="7">
        <v>0.58333333333333337</v>
      </c>
      <c r="I145" s="42">
        <v>8.69</v>
      </c>
      <c r="J145" s="46">
        <v>44896</v>
      </c>
      <c r="K145" s="8" t="s">
        <v>177</v>
      </c>
      <c r="L145" s="41" t="s">
        <v>164</v>
      </c>
      <c r="M145" s="42">
        <v>8.9</v>
      </c>
    </row>
    <row r="146" spans="1:13" x14ac:dyDescent="0.4">
      <c r="A146" t="str">
        <f t="shared" si="4"/>
        <v>宮崎低</v>
      </c>
      <c r="B146" t="str">
        <f>+IF(A146="","",E146&amp;D146&amp;COUNTIF($A$2:A146,A146))</f>
        <v>宮崎低14</v>
      </c>
      <c r="C146" s="46">
        <v>44969</v>
      </c>
      <c r="D146" s="6" t="s">
        <v>159</v>
      </c>
      <c r="E146" s="6" t="s">
        <v>163</v>
      </c>
      <c r="F146" s="49">
        <v>0.6</v>
      </c>
      <c r="G146" s="7">
        <v>0.4375</v>
      </c>
      <c r="H146" s="7">
        <v>0.66666666666666663</v>
      </c>
      <c r="I146" s="42">
        <v>8.57</v>
      </c>
      <c r="J146" s="46">
        <v>44932</v>
      </c>
      <c r="K146" s="8" t="s">
        <v>176</v>
      </c>
      <c r="L146" s="41" t="s">
        <v>164</v>
      </c>
      <c r="M146" s="42">
        <v>8.58</v>
      </c>
    </row>
    <row r="147" spans="1:13" x14ac:dyDescent="0.4">
      <c r="A147" t="str">
        <f t="shared" si="4"/>
        <v>宮崎高</v>
      </c>
      <c r="B147" t="str">
        <f>+IF(A147="","",E147&amp;D147&amp;COUNTIF($A$2:A147,A147))</f>
        <v>宮崎高14</v>
      </c>
      <c r="C147" s="46">
        <v>44969</v>
      </c>
      <c r="D147" s="6" t="s">
        <v>156</v>
      </c>
      <c r="E147" s="6" t="s">
        <v>163</v>
      </c>
      <c r="F147" s="49">
        <v>0.6</v>
      </c>
      <c r="G147" s="7">
        <v>0.4375</v>
      </c>
      <c r="H147" s="7">
        <v>0.66666666666666663</v>
      </c>
      <c r="I147" s="42">
        <v>8.57</v>
      </c>
      <c r="J147" s="46">
        <v>44932</v>
      </c>
      <c r="K147" s="8" t="s">
        <v>176</v>
      </c>
      <c r="L147" s="41" t="s">
        <v>164</v>
      </c>
      <c r="M147" s="42">
        <v>8.58</v>
      </c>
    </row>
    <row r="148" spans="1:13" x14ac:dyDescent="0.4">
      <c r="A148" t="str">
        <f t="shared" si="4"/>
        <v>宮崎低</v>
      </c>
      <c r="B148" t="str">
        <f>+IF(A148="","",E148&amp;D148&amp;COUNTIF($A$2:A148,A148))</f>
        <v>宮崎低15</v>
      </c>
      <c r="C148" s="46">
        <v>44972</v>
      </c>
      <c r="D148" s="6" t="s">
        <v>159</v>
      </c>
      <c r="E148" s="6" t="s">
        <v>163</v>
      </c>
      <c r="F148" s="49">
        <v>0.1</v>
      </c>
      <c r="G148" s="7">
        <v>0.5</v>
      </c>
      <c r="H148" s="7">
        <v>0.5625</v>
      </c>
      <c r="I148" s="42">
        <v>17.41</v>
      </c>
      <c r="J148" s="46">
        <v>44849</v>
      </c>
      <c r="K148" s="8" t="s">
        <v>180</v>
      </c>
      <c r="L148" s="41" t="s">
        <v>164</v>
      </c>
      <c r="M148" s="42">
        <v>17.52</v>
      </c>
    </row>
    <row r="149" spans="1:13" x14ac:dyDescent="0.4">
      <c r="A149" t="str">
        <f t="shared" si="4"/>
        <v>宮崎高</v>
      </c>
      <c r="B149" t="str">
        <f>+IF(A149="","",E149&amp;D149&amp;COUNTIF($A$2:A149,A149))</f>
        <v>宮崎高15</v>
      </c>
      <c r="C149" s="46">
        <v>44972</v>
      </c>
      <c r="D149" s="6" t="s">
        <v>156</v>
      </c>
      <c r="E149" s="6" t="s">
        <v>163</v>
      </c>
      <c r="F149" s="49">
        <v>0.1</v>
      </c>
      <c r="G149" s="7">
        <v>0.5</v>
      </c>
      <c r="H149" s="7">
        <v>0.5625</v>
      </c>
      <c r="I149" s="42">
        <v>17.41</v>
      </c>
      <c r="J149" s="46">
        <v>44849</v>
      </c>
      <c r="K149" s="8" t="s">
        <v>180</v>
      </c>
      <c r="L149" s="41" t="s">
        <v>164</v>
      </c>
      <c r="M149" s="42">
        <v>17.52</v>
      </c>
    </row>
    <row r="150" spans="1:13" x14ac:dyDescent="0.4">
      <c r="A150" t="str">
        <f t="shared" si="4"/>
        <v>宮崎低</v>
      </c>
      <c r="B150" t="str">
        <f>+IF(A150="","",E150&amp;D150&amp;COUNTIF($A$2:A150,A150))</f>
        <v>宮崎低16</v>
      </c>
      <c r="C150" s="46">
        <v>44973</v>
      </c>
      <c r="D150" s="6" t="s">
        <v>159</v>
      </c>
      <c r="E150" s="6" t="s">
        <v>163</v>
      </c>
      <c r="F150" s="49">
        <v>0.2</v>
      </c>
      <c r="G150" s="7">
        <v>0.47916666666666669</v>
      </c>
      <c r="H150" s="7">
        <v>0.58333333333333337</v>
      </c>
      <c r="I150" s="42">
        <v>18.420000000000002</v>
      </c>
      <c r="J150" s="46">
        <v>44854</v>
      </c>
      <c r="K150" s="8" t="s">
        <v>177</v>
      </c>
      <c r="L150" s="41" t="s">
        <v>164</v>
      </c>
      <c r="M150" s="42">
        <v>18.940000000000001</v>
      </c>
    </row>
    <row r="151" spans="1:13" x14ac:dyDescent="0.4">
      <c r="A151" t="str">
        <f t="shared" si="4"/>
        <v>宮崎高</v>
      </c>
      <c r="B151" t="str">
        <f>+IF(A151="","",E151&amp;D151&amp;COUNTIF($A$2:A151,A151))</f>
        <v>宮崎高16</v>
      </c>
      <c r="C151" s="46">
        <v>44973</v>
      </c>
      <c r="D151" s="6" t="s">
        <v>156</v>
      </c>
      <c r="E151" s="6" t="s">
        <v>163</v>
      </c>
      <c r="F151" s="49">
        <v>0.2</v>
      </c>
      <c r="G151" s="7">
        <v>0.47916666666666669</v>
      </c>
      <c r="H151" s="7">
        <v>0.58333333333333337</v>
      </c>
      <c r="I151" s="42">
        <v>18.420000000000002</v>
      </c>
      <c r="J151" s="46">
        <v>44854</v>
      </c>
      <c r="K151" s="8" t="s">
        <v>177</v>
      </c>
      <c r="L151" s="41" t="s">
        <v>164</v>
      </c>
      <c r="M151" s="42">
        <v>18.940000000000001</v>
      </c>
    </row>
    <row r="152" spans="1:13" x14ac:dyDescent="0.4">
      <c r="A152" t="str">
        <f t="shared" si="4"/>
        <v>宮崎低</v>
      </c>
      <c r="B152" t="str">
        <f>+IF(A152="","",E152&amp;D152&amp;COUNTIF($A$2:A152,A152))</f>
        <v>宮崎低17</v>
      </c>
      <c r="C152" s="46">
        <v>44977</v>
      </c>
      <c r="D152" s="6" t="s">
        <v>159</v>
      </c>
      <c r="E152" s="6" t="s">
        <v>163</v>
      </c>
      <c r="F152" s="49">
        <v>0.3</v>
      </c>
      <c r="G152" s="7">
        <v>0.4375</v>
      </c>
      <c r="H152" s="7">
        <v>0.58333333333333337</v>
      </c>
      <c r="I152" s="42">
        <v>14.96</v>
      </c>
      <c r="J152" s="46">
        <v>44978</v>
      </c>
      <c r="K152" s="8" t="s">
        <v>179</v>
      </c>
      <c r="L152" s="41" t="s">
        <v>164</v>
      </c>
      <c r="M152" s="42">
        <v>15.97</v>
      </c>
    </row>
    <row r="153" spans="1:13" x14ac:dyDescent="0.4">
      <c r="A153" t="str">
        <f t="shared" si="4"/>
        <v>宮崎高</v>
      </c>
      <c r="B153" t="str">
        <f>+IF(A153="","",E153&amp;D153&amp;COUNTIF($A$2:A153,A153))</f>
        <v>宮崎高17</v>
      </c>
      <c r="C153" s="46">
        <v>44977</v>
      </c>
      <c r="D153" s="6" t="s">
        <v>156</v>
      </c>
      <c r="E153" s="6" t="s">
        <v>163</v>
      </c>
      <c r="F153" s="49">
        <v>0.3</v>
      </c>
      <c r="G153" s="7">
        <v>0.4375</v>
      </c>
      <c r="H153" s="7">
        <v>0.58333333333333337</v>
      </c>
      <c r="I153" s="42">
        <v>14.96</v>
      </c>
      <c r="J153" s="46">
        <v>44978</v>
      </c>
      <c r="K153" s="8" t="s">
        <v>179</v>
      </c>
      <c r="L153" s="41" t="s">
        <v>164</v>
      </c>
      <c r="M153" s="42">
        <v>15.97</v>
      </c>
    </row>
    <row r="154" spans="1:13" x14ac:dyDescent="0.4">
      <c r="A154" t="str">
        <f t="shared" si="4"/>
        <v>宮崎低</v>
      </c>
      <c r="B154" t="str">
        <f>+IF(A154="","",E154&amp;D154&amp;COUNTIF($A$2:A154,A154))</f>
        <v>宮崎低18</v>
      </c>
      <c r="C154" s="46">
        <v>44979</v>
      </c>
      <c r="D154" s="6" t="s">
        <v>159</v>
      </c>
      <c r="E154" s="6" t="s">
        <v>163</v>
      </c>
      <c r="F154" s="49">
        <v>0.1</v>
      </c>
      <c r="G154" s="7">
        <v>0.52083333333333337</v>
      </c>
      <c r="H154" s="7">
        <v>0.54166666666666663</v>
      </c>
      <c r="I154" s="42">
        <v>17.98</v>
      </c>
      <c r="J154" s="46">
        <v>44859</v>
      </c>
      <c r="K154" s="8" t="s">
        <v>179</v>
      </c>
      <c r="L154" s="41" t="s">
        <v>164</v>
      </c>
      <c r="M154" s="42">
        <v>18.309999999999999</v>
      </c>
    </row>
    <row r="155" spans="1:13" x14ac:dyDescent="0.4">
      <c r="A155" t="str">
        <f t="shared" si="4"/>
        <v>宮崎高</v>
      </c>
      <c r="B155" t="str">
        <f>+IF(A155="","",E155&amp;D155&amp;COUNTIF($A$2:A155,A155))</f>
        <v>宮崎高18</v>
      </c>
      <c r="C155" s="46">
        <v>44979</v>
      </c>
      <c r="D155" s="6" t="s">
        <v>156</v>
      </c>
      <c r="E155" s="6" t="s">
        <v>163</v>
      </c>
      <c r="F155" s="49">
        <v>0.1</v>
      </c>
      <c r="G155" s="7">
        <v>0.52083333333333337</v>
      </c>
      <c r="H155" s="7">
        <v>0.54166666666666663</v>
      </c>
      <c r="I155" s="42">
        <v>17.98</v>
      </c>
      <c r="J155" s="46">
        <v>44859</v>
      </c>
      <c r="K155" s="8" t="s">
        <v>179</v>
      </c>
      <c r="L155" s="41" t="s">
        <v>164</v>
      </c>
      <c r="M155" s="42">
        <v>18.309999999999999</v>
      </c>
    </row>
    <row r="156" spans="1:13" x14ac:dyDescent="0.4">
      <c r="A156" t="str">
        <f t="shared" si="4"/>
        <v>宮崎低</v>
      </c>
      <c r="B156" t="str">
        <f>+IF(A156="","",E156&amp;D156&amp;COUNTIF($A$2:A156,A156))</f>
        <v>宮崎低19</v>
      </c>
      <c r="C156" s="46">
        <v>44982</v>
      </c>
      <c r="D156" s="6" t="s">
        <v>159</v>
      </c>
      <c r="E156" s="6" t="s">
        <v>163</v>
      </c>
      <c r="F156" s="49">
        <v>0.3</v>
      </c>
      <c r="G156" s="7">
        <v>0.47916666666666669</v>
      </c>
      <c r="H156" s="7">
        <v>0.58333333333333337</v>
      </c>
      <c r="I156" s="42">
        <v>18.8</v>
      </c>
      <c r="J156" s="46">
        <v>44854</v>
      </c>
      <c r="K156" s="8" t="s">
        <v>177</v>
      </c>
      <c r="L156" s="41" t="s">
        <v>164</v>
      </c>
      <c r="M156" s="42">
        <v>18.940000000000001</v>
      </c>
    </row>
    <row r="157" spans="1:13" x14ac:dyDescent="0.4">
      <c r="A157" t="str">
        <f t="shared" si="4"/>
        <v>宮崎高</v>
      </c>
      <c r="B157" t="str">
        <f>+IF(A157="","",E157&amp;D157&amp;COUNTIF($A$2:A157,A157))</f>
        <v>宮崎高19</v>
      </c>
      <c r="C157" s="46">
        <v>44982</v>
      </c>
      <c r="D157" s="6" t="s">
        <v>156</v>
      </c>
      <c r="E157" s="6" t="s">
        <v>163</v>
      </c>
      <c r="F157" s="49">
        <v>0.3</v>
      </c>
      <c r="G157" s="7">
        <v>0.47916666666666669</v>
      </c>
      <c r="H157" s="7">
        <v>0.58333333333333337</v>
      </c>
      <c r="I157" s="42">
        <v>18.8</v>
      </c>
      <c r="J157" s="46">
        <v>44854</v>
      </c>
      <c r="K157" s="8" t="s">
        <v>177</v>
      </c>
      <c r="L157" s="41" t="s">
        <v>164</v>
      </c>
      <c r="M157" s="42">
        <v>18.940000000000001</v>
      </c>
    </row>
    <row r="158" spans="1:13" x14ac:dyDescent="0.4">
      <c r="A158" t="str">
        <f t="shared" si="4"/>
        <v>宮崎低</v>
      </c>
      <c r="B158" t="str">
        <f>+IF(A158="","",E158&amp;D158&amp;COUNTIF($A$2:A158,A158))</f>
        <v>宮崎低20</v>
      </c>
      <c r="C158" s="46">
        <v>44983</v>
      </c>
      <c r="D158" s="6" t="s">
        <v>159</v>
      </c>
      <c r="E158" s="6" t="s">
        <v>163</v>
      </c>
      <c r="F158" s="49">
        <v>1</v>
      </c>
      <c r="G158" s="7">
        <v>0.33333333333333331</v>
      </c>
      <c r="H158" s="7">
        <v>0.66666666666666663</v>
      </c>
      <c r="I158" s="42">
        <v>20.399999999999999</v>
      </c>
      <c r="J158" s="46">
        <v>44828</v>
      </c>
      <c r="K158" s="8" t="s">
        <v>180</v>
      </c>
      <c r="L158" s="41" t="s">
        <v>164</v>
      </c>
      <c r="M158" s="42">
        <v>20.45</v>
      </c>
    </row>
    <row r="159" spans="1:13" x14ac:dyDescent="0.4">
      <c r="A159" t="str">
        <f t="shared" si="4"/>
        <v>宮崎高</v>
      </c>
      <c r="B159" t="str">
        <f>+IF(A159="","",E159&amp;D159&amp;COUNTIF($A$2:A159,A159))</f>
        <v>宮崎高20</v>
      </c>
      <c r="C159" s="46">
        <v>44983</v>
      </c>
      <c r="D159" s="6" t="s">
        <v>156</v>
      </c>
      <c r="E159" s="6" t="s">
        <v>163</v>
      </c>
      <c r="F159" s="49">
        <v>1</v>
      </c>
      <c r="G159" s="7">
        <v>0.33333333333333331</v>
      </c>
      <c r="H159" s="7">
        <v>0.66666666666666663</v>
      </c>
      <c r="I159" s="42">
        <v>20.399999999999999</v>
      </c>
      <c r="J159" s="46">
        <v>44828</v>
      </c>
      <c r="K159" s="8" t="s">
        <v>180</v>
      </c>
      <c r="L159" s="41" t="s">
        <v>164</v>
      </c>
      <c r="M159" s="42">
        <v>20.45</v>
      </c>
    </row>
    <row r="160" spans="1:13" x14ac:dyDescent="0.4">
      <c r="A160" t="str">
        <f t="shared" si="4"/>
        <v>宮崎低</v>
      </c>
      <c r="B160" t="str">
        <f>+IF(A160="","",E160&amp;D160&amp;COUNTIF($A$2:A160,A160))</f>
        <v>宮崎低21</v>
      </c>
      <c r="C160" s="46">
        <v>44984</v>
      </c>
      <c r="D160" s="6" t="s">
        <v>159</v>
      </c>
      <c r="E160" s="6" t="s">
        <v>163</v>
      </c>
      <c r="F160" s="49">
        <v>0.4</v>
      </c>
      <c r="G160" s="7">
        <v>0.4375</v>
      </c>
      <c r="H160" s="7">
        <v>0.64583333333333337</v>
      </c>
      <c r="I160" s="42">
        <v>21.14</v>
      </c>
      <c r="J160" s="46">
        <v>44825</v>
      </c>
      <c r="K160" s="8" t="s">
        <v>178</v>
      </c>
      <c r="L160" s="41" t="s">
        <v>164</v>
      </c>
      <c r="M160" s="42">
        <v>21.62</v>
      </c>
    </row>
    <row r="161" spans="1:13" x14ac:dyDescent="0.4">
      <c r="A161" t="str">
        <f t="shared" si="4"/>
        <v>宮崎高</v>
      </c>
      <c r="B161" t="str">
        <f>+IF(A161="","",E161&amp;D161&amp;COUNTIF($A$2:A161,A161))</f>
        <v>宮崎高21</v>
      </c>
      <c r="C161" s="46">
        <v>44984</v>
      </c>
      <c r="D161" s="6" t="s">
        <v>156</v>
      </c>
      <c r="E161" s="6" t="s">
        <v>163</v>
      </c>
      <c r="F161" s="49">
        <v>0.4</v>
      </c>
      <c r="G161" s="7">
        <v>0.4375</v>
      </c>
      <c r="H161" s="7">
        <v>0.64583333333333337</v>
      </c>
      <c r="I161" s="42">
        <v>21.14</v>
      </c>
      <c r="J161" s="46">
        <v>44825</v>
      </c>
      <c r="K161" s="8" t="s">
        <v>178</v>
      </c>
      <c r="L161" s="41" t="s">
        <v>164</v>
      </c>
      <c r="M161" s="42">
        <v>21.62</v>
      </c>
    </row>
    <row r="162" spans="1:13" x14ac:dyDescent="0.4">
      <c r="A162" t="str">
        <f t="shared" si="4"/>
        <v>宮崎低</v>
      </c>
      <c r="B162" t="str">
        <f>+IF(A162="","",E162&amp;D162&amp;COUNTIF($A$2:A162,A162))</f>
        <v>宮崎低22</v>
      </c>
      <c r="C162" s="46">
        <v>44985</v>
      </c>
      <c r="D162" s="6" t="s">
        <v>159</v>
      </c>
      <c r="E162" s="6" t="s">
        <v>163</v>
      </c>
      <c r="F162" s="49">
        <v>0.5</v>
      </c>
      <c r="G162" s="7">
        <v>0.4375</v>
      </c>
      <c r="H162" s="7">
        <v>0.64583333333333337</v>
      </c>
      <c r="I162" s="42">
        <v>20.58</v>
      </c>
      <c r="J162" s="46">
        <v>44825</v>
      </c>
      <c r="K162" s="8" t="s">
        <v>178</v>
      </c>
      <c r="L162" s="41" t="s">
        <v>164</v>
      </c>
      <c r="M162" s="42">
        <v>21.62</v>
      </c>
    </row>
    <row r="163" spans="1:13" x14ac:dyDescent="0.4">
      <c r="A163" t="str">
        <f t="shared" si="4"/>
        <v>宮崎高</v>
      </c>
      <c r="B163" t="str">
        <f>+IF(A163="","",E163&amp;D163&amp;COUNTIF($A$2:A163,A163))</f>
        <v>宮崎高22</v>
      </c>
      <c r="C163" s="46">
        <v>44985</v>
      </c>
      <c r="D163" s="6" t="s">
        <v>156</v>
      </c>
      <c r="E163" s="6" t="s">
        <v>163</v>
      </c>
      <c r="F163" s="49">
        <v>0.5</v>
      </c>
      <c r="G163" s="7">
        <v>0.4375</v>
      </c>
      <c r="H163" s="7">
        <v>0.64583333333333337</v>
      </c>
      <c r="I163" s="42">
        <v>20.58</v>
      </c>
      <c r="J163" s="46">
        <v>44825</v>
      </c>
      <c r="K163" s="8" t="s">
        <v>178</v>
      </c>
      <c r="L163" s="41" t="s">
        <v>164</v>
      </c>
      <c r="M163" s="42">
        <v>21.62</v>
      </c>
    </row>
    <row r="164" spans="1:13" hidden="1" x14ac:dyDescent="0.4">
      <c r="A164" t="str">
        <f t="shared" si="4"/>
        <v>長崎低</v>
      </c>
      <c r="B164" t="str">
        <f>+IF(A164="","",E164&amp;D164&amp;COUNTIF($A$2:A164,A164))</f>
        <v>長崎低1</v>
      </c>
      <c r="C164" s="46">
        <v>44857</v>
      </c>
      <c r="D164" s="6" t="s">
        <v>159</v>
      </c>
      <c r="E164" s="6" t="s">
        <v>167</v>
      </c>
      <c r="F164" s="49" t="s">
        <v>167</v>
      </c>
      <c r="G164" s="7">
        <v>0.4375</v>
      </c>
      <c r="H164" s="7">
        <v>0.54166666666666663</v>
      </c>
      <c r="I164" s="42">
        <v>16.61</v>
      </c>
      <c r="J164" s="46">
        <v>44864</v>
      </c>
      <c r="K164" s="8" t="s">
        <v>181</v>
      </c>
      <c r="L164" s="41" t="s">
        <v>168</v>
      </c>
      <c r="M164" s="42">
        <v>16.62</v>
      </c>
    </row>
    <row r="165" spans="1:13" hidden="1" x14ac:dyDescent="0.4">
      <c r="A165" t="str">
        <f t="shared" ref="A165:A228" si="5">+E165&amp;D165</f>
        <v>長崎高</v>
      </c>
      <c r="B165" t="str">
        <f>+IF(A165="","",E165&amp;D165&amp;COUNTIF($A$2:A165,A165))</f>
        <v>長崎高1</v>
      </c>
      <c r="C165" s="46">
        <v>44857</v>
      </c>
      <c r="D165" s="6" t="s">
        <v>156</v>
      </c>
      <c r="E165" s="6" t="s">
        <v>167</v>
      </c>
      <c r="F165" s="49" t="s">
        <v>167</v>
      </c>
      <c r="G165" s="7">
        <v>0.4375</v>
      </c>
      <c r="H165" s="7">
        <v>0.54166666666666663</v>
      </c>
      <c r="I165" s="42">
        <v>16.61</v>
      </c>
      <c r="J165" s="46">
        <v>44864</v>
      </c>
      <c r="K165" s="8" t="s">
        <v>181</v>
      </c>
      <c r="L165" s="41" t="s">
        <v>168</v>
      </c>
      <c r="M165" s="42">
        <v>16.62</v>
      </c>
    </row>
    <row r="166" spans="1:13" hidden="1" x14ac:dyDescent="0.4">
      <c r="A166" t="str">
        <f t="shared" si="5"/>
        <v>長崎低</v>
      </c>
      <c r="B166" t="str">
        <f>+IF(A166="","",E166&amp;D166&amp;COUNTIF($A$2:A166,A166))</f>
        <v>長崎低2</v>
      </c>
      <c r="C166" s="46">
        <v>44892</v>
      </c>
      <c r="D166" s="6" t="s">
        <v>159</v>
      </c>
      <c r="E166" s="6" t="s">
        <v>167</v>
      </c>
      <c r="F166" s="49" t="s">
        <v>167</v>
      </c>
      <c r="G166" s="7">
        <v>0.41666666666666669</v>
      </c>
      <c r="H166" s="7">
        <v>0.58333333333333337</v>
      </c>
      <c r="I166" s="42">
        <v>11.51</v>
      </c>
      <c r="J166" s="46">
        <v>44880</v>
      </c>
      <c r="K166" s="8" t="s">
        <v>179</v>
      </c>
      <c r="L166" s="41" t="s">
        <v>168</v>
      </c>
      <c r="M166" s="42">
        <v>12.05</v>
      </c>
    </row>
    <row r="167" spans="1:13" hidden="1" x14ac:dyDescent="0.4">
      <c r="A167" t="str">
        <f t="shared" si="5"/>
        <v>長崎高</v>
      </c>
      <c r="B167" t="str">
        <f>+IF(A167="","",E167&amp;D167&amp;COUNTIF($A$2:A167,A167))</f>
        <v>長崎高2</v>
      </c>
      <c r="C167" s="46">
        <v>44892</v>
      </c>
      <c r="D167" s="6" t="s">
        <v>156</v>
      </c>
      <c r="E167" s="6" t="s">
        <v>167</v>
      </c>
      <c r="F167" s="49" t="s">
        <v>167</v>
      </c>
      <c r="G167" s="7">
        <v>0.41666666666666669</v>
      </c>
      <c r="H167" s="7">
        <v>0.58333333333333337</v>
      </c>
      <c r="I167" s="42">
        <v>11.51</v>
      </c>
      <c r="J167" s="46">
        <v>44880</v>
      </c>
      <c r="K167" s="8" t="s">
        <v>179</v>
      </c>
      <c r="L167" s="41" t="s">
        <v>168</v>
      </c>
      <c r="M167" s="42">
        <v>12.05</v>
      </c>
    </row>
    <row r="168" spans="1:13" hidden="1" x14ac:dyDescent="0.4">
      <c r="A168" t="str">
        <f t="shared" si="5"/>
        <v>長崎低</v>
      </c>
      <c r="B168" t="str">
        <f>+IF(A168="","",E168&amp;D168&amp;COUNTIF($A$2:A168,A168))</f>
        <v>長崎低3</v>
      </c>
      <c r="C168" s="46">
        <v>44926</v>
      </c>
      <c r="D168" s="6" t="s">
        <v>159</v>
      </c>
      <c r="E168" s="6" t="s">
        <v>167</v>
      </c>
      <c r="F168" s="49" t="s">
        <v>167</v>
      </c>
      <c r="G168" s="7">
        <v>0.5</v>
      </c>
      <c r="H168" s="7">
        <v>0.58333333333333337</v>
      </c>
      <c r="I168" s="42">
        <v>7.13</v>
      </c>
      <c r="J168" s="46">
        <v>44920</v>
      </c>
      <c r="K168" s="8" t="s">
        <v>181</v>
      </c>
      <c r="L168" s="41" t="s">
        <v>168</v>
      </c>
      <c r="M168" s="42">
        <v>8.39</v>
      </c>
    </row>
    <row r="169" spans="1:13" hidden="1" x14ac:dyDescent="0.4">
      <c r="A169" t="str">
        <f t="shared" si="5"/>
        <v>長崎高</v>
      </c>
      <c r="B169" t="str">
        <f>+IF(A169="","",E169&amp;D169&amp;COUNTIF($A$2:A169,A169))</f>
        <v>長崎高3</v>
      </c>
      <c r="C169" s="46">
        <v>44926</v>
      </c>
      <c r="D169" s="6" t="s">
        <v>156</v>
      </c>
      <c r="E169" s="6" t="s">
        <v>167</v>
      </c>
      <c r="F169" s="49" t="s">
        <v>167</v>
      </c>
      <c r="G169" s="7">
        <v>0.5</v>
      </c>
      <c r="H169" s="7">
        <v>0.58333333333333337</v>
      </c>
      <c r="I169" s="42">
        <v>7.13</v>
      </c>
      <c r="J169" s="46">
        <v>44920</v>
      </c>
      <c r="K169" s="8" t="s">
        <v>181</v>
      </c>
      <c r="L169" s="41" t="s">
        <v>168</v>
      </c>
      <c r="M169" s="42">
        <v>8.39</v>
      </c>
    </row>
    <row r="170" spans="1:13" hidden="1" x14ac:dyDescent="0.4">
      <c r="A170" t="str">
        <f t="shared" si="5"/>
        <v>長崎低</v>
      </c>
      <c r="B170" t="str">
        <f>+IF(A170="","",E170&amp;D170&amp;COUNTIF($A$2:A170,A170))</f>
        <v>長崎低4</v>
      </c>
      <c r="C170" s="46">
        <v>44927</v>
      </c>
      <c r="D170" s="6" t="s">
        <v>159</v>
      </c>
      <c r="E170" s="6" t="s">
        <v>167</v>
      </c>
      <c r="F170" s="49" t="s">
        <v>167</v>
      </c>
      <c r="G170" s="7">
        <v>0.33333333333333331</v>
      </c>
      <c r="H170" s="7">
        <v>0.66666666666666663</v>
      </c>
      <c r="I170" s="42">
        <v>10.91</v>
      </c>
      <c r="J170" s="46">
        <v>44937</v>
      </c>
      <c r="K170" s="8" t="s">
        <v>178</v>
      </c>
      <c r="L170" s="41" t="s">
        <v>168</v>
      </c>
      <c r="M170" s="42">
        <v>11.59</v>
      </c>
    </row>
    <row r="171" spans="1:13" hidden="1" x14ac:dyDescent="0.4">
      <c r="A171" t="str">
        <f t="shared" si="5"/>
        <v>長崎高</v>
      </c>
      <c r="B171" t="str">
        <f>+IF(A171="","",E171&amp;D171&amp;COUNTIF($A$2:A171,A171))</f>
        <v>長崎高4</v>
      </c>
      <c r="C171" s="46">
        <v>44927</v>
      </c>
      <c r="D171" s="6" t="s">
        <v>156</v>
      </c>
      <c r="E171" s="6" t="s">
        <v>167</v>
      </c>
      <c r="F171" s="49" t="s">
        <v>167</v>
      </c>
      <c r="G171" s="7">
        <v>0.33333333333333331</v>
      </c>
      <c r="H171" s="7">
        <v>0.66666666666666663</v>
      </c>
      <c r="I171" s="42">
        <v>10.91</v>
      </c>
      <c r="J171" s="46">
        <v>44937</v>
      </c>
      <c r="K171" s="8" t="s">
        <v>178</v>
      </c>
      <c r="L171" s="41" t="s">
        <v>168</v>
      </c>
      <c r="M171" s="42">
        <v>11.59</v>
      </c>
    </row>
    <row r="172" spans="1:13" hidden="1" x14ac:dyDescent="0.4">
      <c r="A172" t="str">
        <f t="shared" si="5"/>
        <v>長崎低</v>
      </c>
      <c r="B172" t="str">
        <f>+IF(A172="","",E172&amp;D172&amp;COUNTIF($A$2:A172,A172))</f>
        <v>長崎低5</v>
      </c>
      <c r="C172" s="46">
        <v>44928</v>
      </c>
      <c r="D172" s="6" t="s">
        <v>159</v>
      </c>
      <c r="E172" s="6" t="s">
        <v>167</v>
      </c>
      <c r="F172" s="49" t="s">
        <v>167</v>
      </c>
      <c r="G172" s="7">
        <v>0.4375</v>
      </c>
      <c r="H172" s="7">
        <v>0.625</v>
      </c>
      <c r="I172" s="42">
        <v>11.58</v>
      </c>
      <c r="J172" s="46">
        <v>44937</v>
      </c>
      <c r="K172" s="8" t="s">
        <v>178</v>
      </c>
      <c r="L172" s="41" t="s">
        <v>168</v>
      </c>
      <c r="M172" s="42">
        <v>11.59</v>
      </c>
    </row>
    <row r="173" spans="1:13" hidden="1" x14ac:dyDescent="0.4">
      <c r="A173" t="str">
        <f t="shared" si="5"/>
        <v>長崎高</v>
      </c>
      <c r="B173" t="str">
        <f>+IF(A173="","",E173&amp;D173&amp;COUNTIF($A$2:A173,A173))</f>
        <v>長崎高5</v>
      </c>
      <c r="C173" s="46">
        <v>44928</v>
      </c>
      <c r="D173" s="6" t="s">
        <v>156</v>
      </c>
      <c r="E173" s="6" t="s">
        <v>167</v>
      </c>
      <c r="F173" s="49" t="s">
        <v>167</v>
      </c>
      <c r="G173" s="7">
        <v>0.4375</v>
      </c>
      <c r="H173" s="7">
        <v>0.625</v>
      </c>
      <c r="I173" s="42">
        <v>11.58</v>
      </c>
      <c r="J173" s="46">
        <v>44937</v>
      </c>
      <c r="K173" s="8" t="s">
        <v>178</v>
      </c>
      <c r="L173" s="41" t="s">
        <v>168</v>
      </c>
      <c r="M173" s="42">
        <v>11.59</v>
      </c>
    </row>
    <row r="174" spans="1:13" hidden="1" x14ac:dyDescent="0.4">
      <c r="A174" t="str">
        <f t="shared" si="5"/>
        <v>長崎低</v>
      </c>
      <c r="B174" t="str">
        <f>+IF(A174="","",E174&amp;D174&amp;COUNTIF($A$2:A174,A174))</f>
        <v>長崎低6</v>
      </c>
      <c r="C174" s="46">
        <v>44929</v>
      </c>
      <c r="D174" s="6" t="s">
        <v>159</v>
      </c>
      <c r="E174" s="6" t="s">
        <v>167</v>
      </c>
      <c r="F174" s="49" t="s">
        <v>167</v>
      </c>
      <c r="G174" s="7">
        <v>0.45833333333333331</v>
      </c>
      <c r="H174" s="7">
        <v>0.625</v>
      </c>
      <c r="I174" s="42">
        <v>10.74</v>
      </c>
      <c r="J174" s="46">
        <v>44937</v>
      </c>
      <c r="K174" s="8" t="s">
        <v>178</v>
      </c>
      <c r="L174" s="41" t="s">
        <v>168</v>
      </c>
      <c r="M174" s="42">
        <v>11.59</v>
      </c>
    </row>
    <row r="175" spans="1:13" hidden="1" x14ac:dyDescent="0.4">
      <c r="A175" t="str">
        <f t="shared" si="5"/>
        <v>長崎高</v>
      </c>
      <c r="B175" t="str">
        <f>+IF(A175="","",E175&amp;D175&amp;COUNTIF($A$2:A175,A175))</f>
        <v>長崎高6</v>
      </c>
      <c r="C175" s="46">
        <v>44929</v>
      </c>
      <c r="D175" s="6" t="s">
        <v>156</v>
      </c>
      <c r="E175" s="6" t="s">
        <v>167</v>
      </c>
      <c r="F175" s="49" t="s">
        <v>167</v>
      </c>
      <c r="G175" s="7">
        <v>0.45833333333333331</v>
      </c>
      <c r="H175" s="7">
        <v>0.625</v>
      </c>
      <c r="I175" s="42">
        <v>10.74</v>
      </c>
      <c r="J175" s="46">
        <v>44937</v>
      </c>
      <c r="K175" s="8" t="s">
        <v>178</v>
      </c>
      <c r="L175" s="41" t="s">
        <v>168</v>
      </c>
      <c r="M175" s="42">
        <v>11.59</v>
      </c>
    </row>
    <row r="176" spans="1:13" hidden="1" x14ac:dyDescent="0.4">
      <c r="A176" t="str">
        <f t="shared" si="5"/>
        <v>長崎低</v>
      </c>
      <c r="B176" t="str">
        <f>+IF(A176="","",E176&amp;D176&amp;COUNTIF($A$2:A176,A176))</f>
        <v>長崎低7</v>
      </c>
      <c r="C176" s="46">
        <v>44930</v>
      </c>
      <c r="D176" s="6" t="s">
        <v>159</v>
      </c>
      <c r="E176" s="6" t="s">
        <v>167</v>
      </c>
      <c r="F176" s="49" t="s">
        <v>167</v>
      </c>
      <c r="G176" s="7">
        <v>0.47916666666666669</v>
      </c>
      <c r="H176" s="7">
        <v>0.60416666666666663</v>
      </c>
      <c r="I176" s="42">
        <v>12.41</v>
      </c>
      <c r="J176" s="46">
        <v>44936</v>
      </c>
      <c r="K176" s="8" t="s">
        <v>179</v>
      </c>
      <c r="L176" s="41" t="s">
        <v>168</v>
      </c>
      <c r="M176" s="42">
        <v>12.87</v>
      </c>
    </row>
    <row r="177" spans="1:13" hidden="1" x14ac:dyDescent="0.4">
      <c r="A177" t="str">
        <f t="shared" si="5"/>
        <v>長崎高</v>
      </c>
      <c r="B177" t="str">
        <f>+IF(A177="","",E177&amp;D177&amp;COUNTIF($A$2:A177,A177))</f>
        <v>長崎高7</v>
      </c>
      <c r="C177" s="46">
        <v>44930</v>
      </c>
      <c r="D177" s="6" t="s">
        <v>156</v>
      </c>
      <c r="E177" s="6" t="s">
        <v>167</v>
      </c>
      <c r="F177" s="49" t="s">
        <v>167</v>
      </c>
      <c r="G177" s="7">
        <v>0.47916666666666669</v>
      </c>
      <c r="H177" s="7">
        <v>0.60416666666666663</v>
      </c>
      <c r="I177" s="42">
        <v>12.41</v>
      </c>
      <c r="J177" s="46">
        <v>44936</v>
      </c>
      <c r="K177" s="8" t="s">
        <v>179</v>
      </c>
      <c r="L177" s="41" t="s">
        <v>168</v>
      </c>
      <c r="M177" s="42">
        <v>12.87</v>
      </c>
    </row>
    <row r="178" spans="1:13" hidden="1" x14ac:dyDescent="0.4">
      <c r="A178" t="str">
        <f t="shared" si="5"/>
        <v>長崎低</v>
      </c>
      <c r="B178" t="str">
        <f>+IF(A178="","",E178&amp;D178&amp;COUNTIF($A$2:A178,A178))</f>
        <v>長崎低8</v>
      </c>
      <c r="C178" s="46">
        <v>44934</v>
      </c>
      <c r="D178" s="6" t="s">
        <v>159</v>
      </c>
      <c r="E178" s="6" t="s">
        <v>167</v>
      </c>
      <c r="F178" s="49" t="s">
        <v>167</v>
      </c>
      <c r="G178" s="7">
        <v>0.45833333333333331</v>
      </c>
      <c r="H178" s="7">
        <v>0.60416666666666663</v>
      </c>
      <c r="I178" s="42">
        <v>12.32</v>
      </c>
      <c r="J178" s="46">
        <v>44936</v>
      </c>
      <c r="K178" s="8" t="s">
        <v>179</v>
      </c>
      <c r="L178" s="41" t="s">
        <v>168</v>
      </c>
      <c r="M178" s="42">
        <v>12.87</v>
      </c>
    </row>
    <row r="179" spans="1:13" hidden="1" x14ac:dyDescent="0.4">
      <c r="A179" t="str">
        <f t="shared" si="5"/>
        <v>長崎高</v>
      </c>
      <c r="B179" t="str">
        <f>+IF(A179="","",E179&amp;D179&amp;COUNTIF($A$2:A179,A179))</f>
        <v>長崎高8</v>
      </c>
      <c r="C179" s="46">
        <v>44934</v>
      </c>
      <c r="D179" s="6" t="s">
        <v>156</v>
      </c>
      <c r="E179" s="6" t="s">
        <v>167</v>
      </c>
      <c r="F179" s="49" t="s">
        <v>167</v>
      </c>
      <c r="G179" s="7">
        <v>0.45833333333333331</v>
      </c>
      <c r="H179" s="7">
        <v>0.60416666666666663</v>
      </c>
      <c r="I179" s="42">
        <v>12.32</v>
      </c>
      <c r="J179" s="46">
        <v>44936</v>
      </c>
      <c r="K179" s="8" t="s">
        <v>179</v>
      </c>
      <c r="L179" s="41" t="s">
        <v>168</v>
      </c>
      <c r="M179" s="42">
        <v>12.87</v>
      </c>
    </row>
    <row r="180" spans="1:13" hidden="1" x14ac:dyDescent="0.4">
      <c r="A180" t="str">
        <f t="shared" si="5"/>
        <v>長崎低</v>
      </c>
      <c r="B180" t="str">
        <f>+IF(A180="","",E180&amp;D180&amp;COUNTIF($A$2:A180,A180))</f>
        <v>長崎低9</v>
      </c>
      <c r="C180" s="46">
        <v>44935</v>
      </c>
      <c r="D180" s="6" t="s">
        <v>159</v>
      </c>
      <c r="E180" s="6" t="s">
        <v>167</v>
      </c>
      <c r="F180" s="49" t="s">
        <v>167</v>
      </c>
      <c r="G180" s="7">
        <v>0.45833333333333331</v>
      </c>
      <c r="H180" s="7">
        <v>0.58333333333333337</v>
      </c>
      <c r="I180" s="42">
        <v>11.65</v>
      </c>
      <c r="J180" s="46">
        <v>44951</v>
      </c>
      <c r="K180" s="8" t="s">
        <v>178</v>
      </c>
      <c r="L180" s="41" t="s">
        <v>168</v>
      </c>
      <c r="M180" s="42">
        <v>11.99</v>
      </c>
    </row>
    <row r="181" spans="1:13" hidden="1" x14ac:dyDescent="0.4">
      <c r="A181" t="str">
        <f t="shared" si="5"/>
        <v>長崎高</v>
      </c>
      <c r="B181" t="str">
        <f>+IF(A181="","",E181&amp;D181&amp;COUNTIF($A$2:A181,A181))</f>
        <v>長崎高9</v>
      </c>
      <c r="C181" s="46">
        <v>44935</v>
      </c>
      <c r="D181" s="6" t="s">
        <v>156</v>
      </c>
      <c r="E181" s="6" t="s">
        <v>167</v>
      </c>
      <c r="F181" s="49" t="s">
        <v>167</v>
      </c>
      <c r="G181" s="7">
        <v>0.45833333333333331</v>
      </c>
      <c r="H181" s="7">
        <v>0.58333333333333337</v>
      </c>
      <c r="I181" s="42">
        <v>11.65</v>
      </c>
      <c r="J181" s="46">
        <v>44951</v>
      </c>
      <c r="K181" s="8" t="s">
        <v>178</v>
      </c>
      <c r="L181" s="41" t="s">
        <v>168</v>
      </c>
      <c r="M181" s="42">
        <v>11.99</v>
      </c>
    </row>
    <row r="182" spans="1:13" hidden="1" x14ac:dyDescent="0.4">
      <c r="A182" t="str">
        <f t="shared" si="5"/>
        <v>長崎低</v>
      </c>
      <c r="B182" t="str">
        <f>+IF(A182="","",E182&amp;D182&amp;COUNTIF($A$2:A182,A182))</f>
        <v>長崎低10</v>
      </c>
      <c r="C182" s="46">
        <v>44961</v>
      </c>
      <c r="D182" s="6" t="s">
        <v>159</v>
      </c>
      <c r="E182" s="6" t="s">
        <v>167</v>
      </c>
      <c r="F182" s="49" t="s">
        <v>167</v>
      </c>
      <c r="G182" s="7">
        <v>0.45833333333333331</v>
      </c>
      <c r="H182" s="7">
        <v>0.5625</v>
      </c>
      <c r="I182" s="42">
        <v>13.73</v>
      </c>
      <c r="J182" s="46">
        <v>44959</v>
      </c>
      <c r="K182" s="8" t="s">
        <v>177</v>
      </c>
      <c r="L182" s="41" t="s">
        <v>168</v>
      </c>
      <c r="M182" s="42">
        <v>13.75</v>
      </c>
    </row>
    <row r="183" spans="1:13" hidden="1" x14ac:dyDescent="0.4">
      <c r="A183" t="str">
        <f t="shared" si="5"/>
        <v>長崎高</v>
      </c>
      <c r="B183" t="str">
        <f>+IF(A183="","",E183&amp;D183&amp;COUNTIF($A$2:A183,A183))</f>
        <v>長崎高10</v>
      </c>
      <c r="C183" s="46">
        <v>44961</v>
      </c>
      <c r="D183" s="6" t="s">
        <v>156</v>
      </c>
      <c r="E183" s="6" t="s">
        <v>167</v>
      </c>
      <c r="F183" s="49" t="s">
        <v>167</v>
      </c>
      <c r="G183" s="7">
        <v>0.45833333333333331</v>
      </c>
      <c r="H183" s="7">
        <v>0.5625</v>
      </c>
      <c r="I183" s="42">
        <v>13.73</v>
      </c>
      <c r="J183" s="46">
        <v>44959</v>
      </c>
      <c r="K183" s="8" t="s">
        <v>177</v>
      </c>
      <c r="L183" s="41" t="s">
        <v>168</v>
      </c>
      <c r="M183" s="42">
        <v>13.75</v>
      </c>
    </row>
    <row r="184" spans="1:13" hidden="1" x14ac:dyDescent="0.4">
      <c r="A184" t="str">
        <f t="shared" si="5"/>
        <v>長崎低</v>
      </c>
      <c r="B184" t="str">
        <f>+IF(A184="","",E184&amp;D184&amp;COUNTIF($A$2:A184,A184))</f>
        <v>長崎低11</v>
      </c>
      <c r="C184" s="46">
        <v>44962</v>
      </c>
      <c r="D184" s="6" t="s">
        <v>159</v>
      </c>
      <c r="E184" s="6" t="s">
        <v>167</v>
      </c>
      <c r="F184" s="49" t="s">
        <v>167</v>
      </c>
      <c r="G184" s="7">
        <v>0.4375</v>
      </c>
      <c r="H184" s="7">
        <v>0.58333333333333337</v>
      </c>
      <c r="I184" s="42">
        <v>15.11</v>
      </c>
      <c r="J184" s="46">
        <v>44870</v>
      </c>
      <c r="K184" s="8" t="s">
        <v>180</v>
      </c>
      <c r="L184" s="41" t="s">
        <v>168</v>
      </c>
      <c r="M184" s="42">
        <v>15.14</v>
      </c>
    </row>
    <row r="185" spans="1:13" hidden="1" x14ac:dyDescent="0.4">
      <c r="A185" t="str">
        <f t="shared" si="5"/>
        <v>長崎高</v>
      </c>
      <c r="B185" t="str">
        <f>+IF(A185="","",E185&amp;D185&amp;COUNTIF($A$2:A185,A185))</f>
        <v>長崎高11</v>
      </c>
      <c r="C185" s="46">
        <v>44962</v>
      </c>
      <c r="D185" s="6" t="s">
        <v>156</v>
      </c>
      <c r="E185" s="6" t="s">
        <v>167</v>
      </c>
      <c r="F185" s="49" t="s">
        <v>167</v>
      </c>
      <c r="G185" s="7">
        <v>0.4375</v>
      </c>
      <c r="H185" s="7">
        <v>0.58333333333333337</v>
      </c>
      <c r="I185" s="42">
        <v>15.11</v>
      </c>
      <c r="J185" s="46">
        <v>44870</v>
      </c>
      <c r="K185" s="8" t="s">
        <v>180</v>
      </c>
      <c r="L185" s="41" t="s">
        <v>168</v>
      </c>
      <c r="M185" s="42">
        <v>15.14</v>
      </c>
    </row>
    <row r="186" spans="1:13" hidden="1" x14ac:dyDescent="0.4">
      <c r="A186" t="str">
        <f t="shared" si="5"/>
        <v>長崎低</v>
      </c>
      <c r="B186" t="str">
        <f>+IF(A186="","",E186&amp;D186&amp;COUNTIF($A$2:A186,A186))</f>
        <v>長崎低12</v>
      </c>
      <c r="C186" s="46">
        <v>44965</v>
      </c>
      <c r="D186" s="6" t="s">
        <v>159</v>
      </c>
      <c r="E186" s="6" t="s">
        <v>167</v>
      </c>
      <c r="F186" s="49" t="s">
        <v>167</v>
      </c>
      <c r="G186" s="7">
        <v>0.47916666666666669</v>
      </c>
      <c r="H186" s="7">
        <v>0.5625</v>
      </c>
      <c r="I186" s="42">
        <v>15.11</v>
      </c>
      <c r="J186" s="46">
        <v>44870</v>
      </c>
      <c r="K186" s="8" t="s">
        <v>180</v>
      </c>
      <c r="L186" s="41" t="s">
        <v>168</v>
      </c>
      <c r="M186" s="42">
        <v>15.14</v>
      </c>
    </row>
    <row r="187" spans="1:13" hidden="1" x14ac:dyDescent="0.4">
      <c r="A187" t="str">
        <f t="shared" si="5"/>
        <v>長崎高</v>
      </c>
      <c r="B187" t="str">
        <f>+IF(A187="","",E187&amp;D187&amp;COUNTIF($A$2:A187,A187))</f>
        <v>長崎高12</v>
      </c>
      <c r="C187" s="46">
        <v>44965</v>
      </c>
      <c r="D187" s="6" t="s">
        <v>156</v>
      </c>
      <c r="E187" s="6" t="s">
        <v>167</v>
      </c>
      <c r="F187" s="49" t="s">
        <v>167</v>
      </c>
      <c r="G187" s="7">
        <v>0.47916666666666669</v>
      </c>
      <c r="H187" s="7">
        <v>0.5625</v>
      </c>
      <c r="I187" s="42">
        <v>15.11</v>
      </c>
      <c r="J187" s="46">
        <v>44870</v>
      </c>
      <c r="K187" s="8" t="s">
        <v>180</v>
      </c>
      <c r="L187" s="41" t="s">
        <v>168</v>
      </c>
      <c r="M187" s="42">
        <v>15.14</v>
      </c>
    </row>
    <row r="188" spans="1:13" hidden="1" x14ac:dyDescent="0.4">
      <c r="A188" t="str">
        <f t="shared" si="5"/>
        <v>長崎低</v>
      </c>
      <c r="B188" t="str">
        <f>+IF(A188="","",E188&amp;D188&amp;COUNTIF($A$2:A188,A188))</f>
        <v>長崎低13</v>
      </c>
      <c r="C188" s="46">
        <v>44968</v>
      </c>
      <c r="D188" s="6" t="s">
        <v>159</v>
      </c>
      <c r="E188" s="6" t="s">
        <v>167</v>
      </c>
      <c r="F188" s="49" t="s">
        <v>167</v>
      </c>
      <c r="G188" s="7">
        <v>0.52083333333333337</v>
      </c>
      <c r="H188" s="7">
        <v>0.58333333333333337</v>
      </c>
      <c r="I188" s="42">
        <v>9.6</v>
      </c>
      <c r="J188" s="46">
        <v>44981</v>
      </c>
      <c r="K188" s="8" t="s">
        <v>176</v>
      </c>
      <c r="L188" s="41" t="s">
        <v>168</v>
      </c>
      <c r="M188" s="42">
        <v>9.83</v>
      </c>
    </row>
    <row r="189" spans="1:13" hidden="1" x14ac:dyDescent="0.4">
      <c r="A189" t="str">
        <f t="shared" si="5"/>
        <v>長崎高</v>
      </c>
      <c r="B189" t="str">
        <f>+IF(A189="","",E189&amp;D189&amp;COUNTIF($A$2:A189,A189))</f>
        <v>長崎高13</v>
      </c>
      <c r="C189" s="46">
        <v>44968</v>
      </c>
      <c r="D189" s="6" t="s">
        <v>156</v>
      </c>
      <c r="E189" s="6" t="s">
        <v>167</v>
      </c>
      <c r="F189" s="49" t="s">
        <v>167</v>
      </c>
      <c r="G189" s="7">
        <v>0.52083333333333337</v>
      </c>
      <c r="H189" s="7">
        <v>0.58333333333333337</v>
      </c>
      <c r="I189" s="42">
        <v>9.6</v>
      </c>
      <c r="J189" s="46">
        <v>44981</v>
      </c>
      <c r="K189" s="8" t="s">
        <v>176</v>
      </c>
      <c r="L189" s="41" t="s">
        <v>168</v>
      </c>
      <c r="M189" s="42">
        <v>9.83</v>
      </c>
    </row>
    <row r="190" spans="1:13" hidden="1" x14ac:dyDescent="0.4">
      <c r="A190" t="str">
        <f t="shared" si="5"/>
        <v>長崎低</v>
      </c>
      <c r="B190" t="str">
        <f>+IF(A190="","",E190&amp;D190&amp;COUNTIF($A$2:A190,A190))</f>
        <v>長崎低14</v>
      </c>
      <c r="C190" s="46">
        <v>44969</v>
      </c>
      <c r="D190" s="6" t="s">
        <v>159</v>
      </c>
      <c r="E190" s="6" t="s">
        <v>167</v>
      </c>
      <c r="F190" s="49" t="s">
        <v>167</v>
      </c>
      <c r="G190" s="7">
        <v>0.4375</v>
      </c>
      <c r="H190" s="7">
        <v>0.66666666666666663</v>
      </c>
      <c r="I190" s="42">
        <v>11.66</v>
      </c>
      <c r="J190" s="46">
        <v>44971</v>
      </c>
      <c r="K190" s="8" t="s">
        <v>179</v>
      </c>
      <c r="L190" s="41" t="s">
        <v>168</v>
      </c>
      <c r="M190" s="42">
        <v>13.17</v>
      </c>
    </row>
    <row r="191" spans="1:13" hidden="1" x14ac:dyDescent="0.4">
      <c r="A191" t="str">
        <f t="shared" si="5"/>
        <v>長崎高</v>
      </c>
      <c r="B191" t="str">
        <f>+IF(A191="","",E191&amp;D191&amp;COUNTIF($A$2:A191,A191))</f>
        <v>長崎高14</v>
      </c>
      <c r="C191" s="46">
        <v>44969</v>
      </c>
      <c r="D191" s="6" t="s">
        <v>156</v>
      </c>
      <c r="E191" s="6" t="s">
        <v>167</v>
      </c>
      <c r="F191" s="49" t="s">
        <v>167</v>
      </c>
      <c r="G191" s="7">
        <v>0.4375</v>
      </c>
      <c r="H191" s="7">
        <v>0.66666666666666663</v>
      </c>
      <c r="I191" s="42">
        <v>11.66</v>
      </c>
      <c r="J191" s="46">
        <v>44971</v>
      </c>
      <c r="K191" s="8" t="s">
        <v>179</v>
      </c>
      <c r="L191" s="41" t="s">
        <v>168</v>
      </c>
      <c r="M191" s="42">
        <v>13.17</v>
      </c>
    </row>
    <row r="192" spans="1:13" hidden="1" x14ac:dyDescent="0.4">
      <c r="A192" t="str">
        <f t="shared" si="5"/>
        <v>長崎低</v>
      </c>
      <c r="B192" t="str">
        <f>+IF(A192="","",E192&amp;D192&amp;COUNTIF($A$2:A192,A192))</f>
        <v>長崎低15</v>
      </c>
      <c r="C192" s="46">
        <v>44972</v>
      </c>
      <c r="D192" s="6" t="s">
        <v>159</v>
      </c>
      <c r="E192" s="6" t="s">
        <v>167</v>
      </c>
      <c r="F192" s="49" t="s">
        <v>167</v>
      </c>
      <c r="G192" s="7">
        <v>0.5</v>
      </c>
      <c r="H192" s="7">
        <v>0.5625</v>
      </c>
      <c r="I192" s="42">
        <v>16.11</v>
      </c>
      <c r="J192" s="46">
        <v>44862</v>
      </c>
      <c r="K192" s="8" t="s">
        <v>176</v>
      </c>
      <c r="L192" s="41" t="s">
        <v>168</v>
      </c>
      <c r="M192" s="42">
        <v>16.23</v>
      </c>
    </row>
    <row r="193" spans="1:13" hidden="1" x14ac:dyDescent="0.4">
      <c r="A193" t="str">
        <f t="shared" si="5"/>
        <v>長崎高</v>
      </c>
      <c r="B193" t="str">
        <f>+IF(A193="","",E193&amp;D193&amp;COUNTIF($A$2:A193,A193))</f>
        <v>長崎高15</v>
      </c>
      <c r="C193" s="46">
        <v>44972</v>
      </c>
      <c r="D193" s="6" t="s">
        <v>156</v>
      </c>
      <c r="E193" s="6" t="s">
        <v>167</v>
      </c>
      <c r="F193" s="49" t="s">
        <v>167</v>
      </c>
      <c r="G193" s="7">
        <v>0.5</v>
      </c>
      <c r="H193" s="7">
        <v>0.5625</v>
      </c>
      <c r="I193" s="42">
        <v>16.11</v>
      </c>
      <c r="J193" s="46">
        <v>44862</v>
      </c>
      <c r="K193" s="8" t="s">
        <v>176</v>
      </c>
      <c r="L193" s="41" t="s">
        <v>168</v>
      </c>
      <c r="M193" s="42">
        <v>16.23</v>
      </c>
    </row>
    <row r="194" spans="1:13" hidden="1" x14ac:dyDescent="0.4">
      <c r="A194" t="str">
        <f t="shared" si="5"/>
        <v>長崎低</v>
      </c>
      <c r="B194" t="str">
        <f>+IF(A194="","",E194&amp;D194&amp;COUNTIF($A$2:A194,A194))</f>
        <v>長崎低16</v>
      </c>
      <c r="C194" s="46">
        <v>44973</v>
      </c>
      <c r="D194" s="6" t="s">
        <v>159</v>
      </c>
      <c r="E194" s="6" t="s">
        <v>167</v>
      </c>
      <c r="F194" s="49" t="s">
        <v>167</v>
      </c>
      <c r="G194" s="7">
        <v>0.47916666666666669</v>
      </c>
      <c r="H194" s="7">
        <v>0.58333333333333337</v>
      </c>
      <c r="I194" s="42">
        <v>17.760000000000002</v>
      </c>
      <c r="J194" s="46">
        <v>44846</v>
      </c>
      <c r="K194" s="8" t="s">
        <v>178</v>
      </c>
      <c r="L194" s="41" t="s">
        <v>168</v>
      </c>
      <c r="M194" s="42">
        <v>18.350000000000001</v>
      </c>
    </row>
    <row r="195" spans="1:13" hidden="1" x14ac:dyDescent="0.4">
      <c r="A195" t="str">
        <f t="shared" si="5"/>
        <v>長崎高</v>
      </c>
      <c r="B195" t="str">
        <f>+IF(A195="","",E195&amp;D195&amp;COUNTIF($A$2:A195,A195))</f>
        <v>長崎高16</v>
      </c>
      <c r="C195" s="46">
        <v>44973</v>
      </c>
      <c r="D195" s="6" t="s">
        <v>156</v>
      </c>
      <c r="E195" s="6" t="s">
        <v>167</v>
      </c>
      <c r="F195" s="49" t="s">
        <v>167</v>
      </c>
      <c r="G195" s="7">
        <v>0.47916666666666669</v>
      </c>
      <c r="H195" s="7">
        <v>0.58333333333333337</v>
      </c>
      <c r="I195" s="42">
        <v>17.760000000000002</v>
      </c>
      <c r="J195" s="46">
        <v>44846</v>
      </c>
      <c r="K195" s="8" t="s">
        <v>178</v>
      </c>
      <c r="L195" s="41" t="s">
        <v>168</v>
      </c>
      <c r="M195" s="42">
        <v>18.350000000000001</v>
      </c>
    </row>
    <row r="196" spans="1:13" hidden="1" x14ac:dyDescent="0.4">
      <c r="A196" t="str">
        <f t="shared" si="5"/>
        <v>長崎低</v>
      </c>
      <c r="B196" t="str">
        <f>+IF(A196="","",E196&amp;D196&amp;COUNTIF($A$2:A196,A196))</f>
        <v>長崎低17</v>
      </c>
      <c r="C196" s="46">
        <v>44977</v>
      </c>
      <c r="D196" s="6" t="s">
        <v>159</v>
      </c>
      <c r="E196" s="6" t="s">
        <v>167</v>
      </c>
      <c r="F196" s="49" t="s">
        <v>167</v>
      </c>
      <c r="G196" s="7">
        <v>0.4375</v>
      </c>
      <c r="H196" s="7">
        <v>0.58333333333333337</v>
      </c>
      <c r="I196" s="42">
        <v>17.78</v>
      </c>
      <c r="J196" s="46">
        <v>44846</v>
      </c>
      <c r="K196" s="8" t="s">
        <v>178</v>
      </c>
      <c r="L196" s="41" t="s">
        <v>168</v>
      </c>
      <c r="M196" s="42">
        <v>18.350000000000001</v>
      </c>
    </row>
    <row r="197" spans="1:13" hidden="1" x14ac:dyDescent="0.4">
      <c r="A197" t="str">
        <f t="shared" si="5"/>
        <v>長崎高</v>
      </c>
      <c r="B197" t="str">
        <f>+IF(A197="","",E197&amp;D197&amp;COUNTIF($A$2:A197,A197))</f>
        <v>長崎高17</v>
      </c>
      <c r="C197" s="46">
        <v>44977</v>
      </c>
      <c r="D197" s="6" t="s">
        <v>156</v>
      </c>
      <c r="E197" s="6" t="s">
        <v>167</v>
      </c>
      <c r="F197" s="49" t="s">
        <v>167</v>
      </c>
      <c r="G197" s="7">
        <v>0.4375</v>
      </c>
      <c r="H197" s="7">
        <v>0.58333333333333337</v>
      </c>
      <c r="I197" s="42">
        <v>17.78</v>
      </c>
      <c r="J197" s="46">
        <v>44846</v>
      </c>
      <c r="K197" s="8" t="s">
        <v>178</v>
      </c>
      <c r="L197" s="41" t="s">
        <v>168</v>
      </c>
      <c r="M197" s="42">
        <v>18.350000000000001</v>
      </c>
    </row>
    <row r="198" spans="1:13" hidden="1" x14ac:dyDescent="0.4">
      <c r="A198" t="str">
        <f t="shared" si="5"/>
        <v>長崎低</v>
      </c>
      <c r="B198" t="str">
        <f>+IF(A198="","",E198&amp;D198&amp;COUNTIF($A$2:A198,A198))</f>
        <v>長崎低18</v>
      </c>
      <c r="C198" s="46">
        <v>44979</v>
      </c>
      <c r="D198" s="6" t="s">
        <v>159</v>
      </c>
      <c r="E198" s="6" t="s">
        <v>167</v>
      </c>
      <c r="F198" s="49" t="s">
        <v>167</v>
      </c>
      <c r="G198" s="7">
        <v>0.52083333333333337</v>
      </c>
      <c r="H198" s="7">
        <v>0.54166666666666663</v>
      </c>
      <c r="I198" s="42">
        <v>8.2100000000000009</v>
      </c>
      <c r="J198" s="46">
        <v>44978</v>
      </c>
      <c r="K198" s="8" t="s">
        <v>179</v>
      </c>
      <c r="L198" s="41" t="s">
        <v>168</v>
      </c>
      <c r="M198" s="42">
        <v>8.3000000000000007</v>
      </c>
    </row>
    <row r="199" spans="1:13" hidden="1" x14ac:dyDescent="0.4">
      <c r="A199" t="str">
        <f t="shared" si="5"/>
        <v>長崎高</v>
      </c>
      <c r="B199" t="str">
        <f>+IF(A199="","",E199&amp;D199&amp;COUNTIF($A$2:A199,A199))</f>
        <v>長崎高18</v>
      </c>
      <c r="C199" s="46">
        <v>44979</v>
      </c>
      <c r="D199" s="6" t="s">
        <v>156</v>
      </c>
      <c r="E199" s="6" t="s">
        <v>167</v>
      </c>
      <c r="F199" s="49" t="s">
        <v>167</v>
      </c>
      <c r="G199" s="7">
        <v>0.52083333333333337</v>
      </c>
      <c r="H199" s="7">
        <v>0.54166666666666663</v>
      </c>
      <c r="I199" s="42">
        <v>8.2100000000000009</v>
      </c>
      <c r="J199" s="46">
        <v>44978</v>
      </c>
      <c r="K199" s="8" t="s">
        <v>179</v>
      </c>
      <c r="L199" s="41" t="s">
        <v>168</v>
      </c>
      <c r="M199" s="42">
        <v>8.3000000000000007</v>
      </c>
    </row>
    <row r="200" spans="1:13" hidden="1" x14ac:dyDescent="0.4">
      <c r="A200" t="str">
        <f t="shared" si="5"/>
        <v>長崎低</v>
      </c>
      <c r="B200" t="str">
        <f>+IF(A200="","",E200&amp;D200&amp;COUNTIF($A$2:A200,A200))</f>
        <v>長崎低19</v>
      </c>
      <c r="C200" s="46">
        <v>44982</v>
      </c>
      <c r="D200" s="6" t="s">
        <v>159</v>
      </c>
      <c r="E200" s="6" t="s">
        <v>167</v>
      </c>
      <c r="F200" s="49" t="s">
        <v>167</v>
      </c>
      <c r="G200" s="7">
        <v>0.47916666666666669</v>
      </c>
      <c r="H200" s="7">
        <v>0.58333333333333337</v>
      </c>
      <c r="I200" s="42">
        <v>16.059999999999999</v>
      </c>
      <c r="J200" s="46">
        <v>44839</v>
      </c>
      <c r="K200" s="8" t="s">
        <v>178</v>
      </c>
      <c r="L200" s="41" t="s">
        <v>168</v>
      </c>
      <c r="M200" s="42">
        <v>16.14</v>
      </c>
    </row>
    <row r="201" spans="1:13" hidden="1" x14ac:dyDescent="0.4">
      <c r="A201" t="str">
        <f t="shared" si="5"/>
        <v>長崎高</v>
      </c>
      <c r="B201" t="str">
        <f>+IF(A201="","",E201&amp;D201&amp;COUNTIF($A$2:A201,A201))</f>
        <v>長崎高19</v>
      </c>
      <c r="C201" s="46">
        <v>44982</v>
      </c>
      <c r="D201" s="6" t="s">
        <v>156</v>
      </c>
      <c r="E201" s="6" t="s">
        <v>167</v>
      </c>
      <c r="F201" s="49" t="s">
        <v>167</v>
      </c>
      <c r="G201" s="7">
        <v>0.47916666666666669</v>
      </c>
      <c r="H201" s="7">
        <v>0.58333333333333337</v>
      </c>
      <c r="I201" s="42">
        <v>16.059999999999999</v>
      </c>
      <c r="J201" s="46">
        <v>44839</v>
      </c>
      <c r="K201" s="8" t="s">
        <v>178</v>
      </c>
      <c r="L201" s="41" t="s">
        <v>168</v>
      </c>
      <c r="M201" s="42">
        <v>16.14</v>
      </c>
    </row>
    <row r="202" spans="1:13" hidden="1" x14ac:dyDescent="0.4">
      <c r="A202" t="str">
        <f t="shared" si="5"/>
        <v>長崎低</v>
      </c>
      <c r="B202" t="str">
        <f>+IF(A202="","",E202&amp;D202&amp;COUNTIF($A$2:A202,A202))</f>
        <v>長崎低20</v>
      </c>
      <c r="C202" s="46">
        <v>44983</v>
      </c>
      <c r="D202" s="6" t="s">
        <v>159</v>
      </c>
      <c r="E202" s="6" t="s">
        <v>167</v>
      </c>
      <c r="F202" s="49" t="s">
        <v>167</v>
      </c>
      <c r="G202" s="7">
        <v>0.33333333333333331</v>
      </c>
      <c r="H202" s="7">
        <v>0.66666666666666663</v>
      </c>
      <c r="I202" s="42">
        <v>17.38</v>
      </c>
      <c r="J202" s="46">
        <v>44853</v>
      </c>
      <c r="K202" s="8" t="s">
        <v>178</v>
      </c>
      <c r="L202" s="41" t="s">
        <v>168</v>
      </c>
      <c r="M202" s="42">
        <v>17.489999999999998</v>
      </c>
    </row>
    <row r="203" spans="1:13" hidden="1" x14ac:dyDescent="0.4">
      <c r="A203" t="str">
        <f t="shared" si="5"/>
        <v>長崎高</v>
      </c>
      <c r="B203" t="str">
        <f>+IF(A203="","",E203&amp;D203&amp;COUNTIF($A$2:A203,A203))</f>
        <v>長崎高20</v>
      </c>
      <c r="C203" s="46">
        <v>44983</v>
      </c>
      <c r="D203" s="6" t="s">
        <v>156</v>
      </c>
      <c r="E203" s="6" t="s">
        <v>167</v>
      </c>
      <c r="F203" s="49" t="s">
        <v>167</v>
      </c>
      <c r="G203" s="7">
        <v>0.33333333333333331</v>
      </c>
      <c r="H203" s="7">
        <v>0.66666666666666663</v>
      </c>
      <c r="I203" s="42">
        <v>17.38</v>
      </c>
      <c r="J203" s="46">
        <v>44853</v>
      </c>
      <c r="K203" s="8" t="s">
        <v>178</v>
      </c>
      <c r="L203" s="41" t="s">
        <v>168</v>
      </c>
      <c r="M203" s="42">
        <v>17.489999999999998</v>
      </c>
    </row>
    <row r="204" spans="1:13" hidden="1" x14ac:dyDescent="0.4">
      <c r="A204" t="str">
        <f t="shared" si="5"/>
        <v>長崎低</v>
      </c>
      <c r="B204" t="str">
        <f>+IF(A204="","",E204&amp;D204&amp;COUNTIF($A$2:A204,A204))</f>
        <v>長崎低21</v>
      </c>
      <c r="C204" s="46">
        <v>44984</v>
      </c>
      <c r="D204" s="6" t="s">
        <v>159</v>
      </c>
      <c r="E204" s="6" t="s">
        <v>167</v>
      </c>
      <c r="F204" s="49" t="s">
        <v>167</v>
      </c>
      <c r="G204" s="7">
        <v>0.4375</v>
      </c>
      <c r="H204" s="7">
        <v>0.64583333333333337</v>
      </c>
      <c r="I204" s="42">
        <v>19.850000000000001</v>
      </c>
      <c r="J204" s="46">
        <v>44820</v>
      </c>
      <c r="K204" s="8" t="s">
        <v>176</v>
      </c>
      <c r="L204" s="41" t="s">
        <v>168</v>
      </c>
      <c r="M204" s="42">
        <v>19.87</v>
      </c>
    </row>
    <row r="205" spans="1:13" hidden="1" x14ac:dyDescent="0.4">
      <c r="A205" t="str">
        <f t="shared" si="5"/>
        <v>長崎高</v>
      </c>
      <c r="B205" t="str">
        <f>+IF(A205="","",E205&amp;D205&amp;COUNTIF($A$2:A205,A205))</f>
        <v>長崎高21</v>
      </c>
      <c r="C205" s="46">
        <v>44984</v>
      </c>
      <c r="D205" s="6" t="s">
        <v>156</v>
      </c>
      <c r="E205" s="6" t="s">
        <v>167</v>
      </c>
      <c r="F205" s="49" t="s">
        <v>167</v>
      </c>
      <c r="G205" s="7">
        <v>0.4375</v>
      </c>
      <c r="H205" s="7">
        <v>0.64583333333333337</v>
      </c>
      <c r="I205" s="42">
        <v>19.850000000000001</v>
      </c>
      <c r="J205" s="46">
        <v>44820</v>
      </c>
      <c r="K205" s="8" t="s">
        <v>176</v>
      </c>
      <c r="L205" s="41" t="s">
        <v>168</v>
      </c>
      <c r="M205" s="42">
        <v>19.87</v>
      </c>
    </row>
    <row r="206" spans="1:13" hidden="1" x14ac:dyDescent="0.4">
      <c r="A206" t="str">
        <f t="shared" si="5"/>
        <v>長崎低</v>
      </c>
      <c r="B206" t="str">
        <f>+IF(A206="","",E206&amp;D206&amp;COUNTIF($A$2:A206,A206))</f>
        <v>長崎低22</v>
      </c>
      <c r="C206" s="46">
        <v>44985</v>
      </c>
      <c r="D206" s="6" t="s">
        <v>159</v>
      </c>
      <c r="E206" s="6" t="s">
        <v>167</v>
      </c>
      <c r="F206" s="49" t="s">
        <v>167</v>
      </c>
      <c r="G206" s="7">
        <v>0.4375</v>
      </c>
      <c r="H206" s="7">
        <v>0.64583333333333337</v>
      </c>
      <c r="I206" s="42">
        <v>18.96</v>
      </c>
      <c r="J206" s="46">
        <v>44836</v>
      </c>
      <c r="K206" s="8" t="s">
        <v>181</v>
      </c>
      <c r="L206" s="41" t="s">
        <v>168</v>
      </c>
      <c r="M206" s="42">
        <v>19.38</v>
      </c>
    </row>
    <row r="207" spans="1:13" hidden="1" x14ac:dyDescent="0.4">
      <c r="A207" t="str">
        <f t="shared" si="5"/>
        <v>長崎高</v>
      </c>
      <c r="B207" t="str">
        <f>+IF(A207="","",E207&amp;D207&amp;COUNTIF($A$2:A207,A207))</f>
        <v>長崎高22</v>
      </c>
      <c r="C207" s="46">
        <v>44985</v>
      </c>
      <c r="D207" s="6" t="s">
        <v>156</v>
      </c>
      <c r="E207" s="6" t="s">
        <v>167</v>
      </c>
      <c r="F207" s="49" t="s">
        <v>167</v>
      </c>
      <c r="G207" s="7">
        <v>0.4375</v>
      </c>
      <c r="H207" s="7">
        <v>0.64583333333333337</v>
      </c>
      <c r="I207" s="42">
        <v>18.96</v>
      </c>
      <c r="J207" s="46">
        <v>44836</v>
      </c>
      <c r="K207" s="8" t="s">
        <v>181</v>
      </c>
      <c r="L207" s="41" t="s">
        <v>168</v>
      </c>
      <c r="M207" s="42">
        <v>19.38</v>
      </c>
    </row>
    <row r="208" spans="1:13" hidden="1" x14ac:dyDescent="0.4">
      <c r="A208" t="str">
        <f t="shared" si="5"/>
        <v>大分低</v>
      </c>
      <c r="B208" t="str">
        <f>+IF(A208="","",E208&amp;D208&amp;COUNTIF($A$2:A208,A208))</f>
        <v>大分低1</v>
      </c>
      <c r="C208" s="46">
        <v>44857</v>
      </c>
      <c r="D208" s="6" t="s">
        <v>159</v>
      </c>
      <c r="E208" s="6" t="s">
        <v>169</v>
      </c>
      <c r="F208" s="49">
        <v>0.51</v>
      </c>
      <c r="G208" s="7">
        <v>0.4375</v>
      </c>
      <c r="H208" s="7">
        <v>0.54166666666666663</v>
      </c>
      <c r="I208" s="42">
        <v>15.08</v>
      </c>
      <c r="J208" s="46">
        <v>44864</v>
      </c>
      <c r="K208" s="8" t="s">
        <v>181</v>
      </c>
      <c r="L208" s="41" t="s">
        <v>170</v>
      </c>
      <c r="M208" s="42">
        <v>15.5</v>
      </c>
    </row>
    <row r="209" spans="1:13" hidden="1" x14ac:dyDescent="0.4">
      <c r="A209" t="str">
        <f t="shared" si="5"/>
        <v>大分高</v>
      </c>
      <c r="B209" t="str">
        <f>+IF(A209="","",E209&amp;D209&amp;COUNTIF($A$2:A209,A209))</f>
        <v>大分高1</v>
      </c>
      <c r="C209" s="46">
        <v>44857</v>
      </c>
      <c r="D209" s="6" t="s">
        <v>156</v>
      </c>
      <c r="E209" s="6" t="s">
        <v>169</v>
      </c>
      <c r="F209" s="49">
        <v>0.51</v>
      </c>
      <c r="G209" s="7">
        <v>0.4375</v>
      </c>
      <c r="H209" s="7">
        <v>0.54166666666666663</v>
      </c>
      <c r="I209" s="42">
        <v>15.08</v>
      </c>
      <c r="J209" s="46">
        <v>44864</v>
      </c>
      <c r="K209" s="8" t="s">
        <v>181</v>
      </c>
      <c r="L209" s="41" t="s">
        <v>170</v>
      </c>
      <c r="M209" s="42">
        <v>15.5</v>
      </c>
    </row>
    <row r="210" spans="1:13" hidden="1" x14ac:dyDescent="0.4">
      <c r="A210" t="str">
        <f t="shared" si="5"/>
        <v>大分低</v>
      </c>
      <c r="B210" t="str">
        <f>+IF(A210="","",E210&amp;D210&amp;COUNTIF($A$2:A210,A210))</f>
        <v>大分低2</v>
      </c>
      <c r="C210" s="46">
        <v>44892</v>
      </c>
      <c r="D210" s="6" t="s">
        <v>159</v>
      </c>
      <c r="E210" s="6" t="s">
        <v>169</v>
      </c>
      <c r="F210" s="49">
        <v>0.15</v>
      </c>
      <c r="G210" s="7">
        <v>0.41666666666666669</v>
      </c>
      <c r="H210" s="7">
        <v>0.58333333333333337</v>
      </c>
      <c r="I210" s="42">
        <v>11.93</v>
      </c>
      <c r="J210" s="46">
        <v>44880</v>
      </c>
      <c r="K210" s="8" t="s">
        <v>179</v>
      </c>
      <c r="L210" s="41" t="s">
        <v>170</v>
      </c>
      <c r="M210" s="42">
        <v>12.01</v>
      </c>
    </row>
    <row r="211" spans="1:13" hidden="1" x14ac:dyDescent="0.4">
      <c r="A211" t="str">
        <f t="shared" si="5"/>
        <v>大分高</v>
      </c>
      <c r="B211" t="str">
        <f>+IF(A211="","",E211&amp;D211&amp;COUNTIF($A$2:A211,A211))</f>
        <v>大分高2</v>
      </c>
      <c r="C211" s="46">
        <v>44892</v>
      </c>
      <c r="D211" s="6" t="s">
        <v>156</v>
      </c>
      <c r="E211" s="6" t="s">
        <v>169</v>
      </c>
      <c r="F211" s="49">
        <v>0.15</v>
      </c>
      <c r="G211" s="7">
        <v>0.41666666666666669</v>
      </c>
      <c r="H211" s="7">
        <v>0.58333333333333337</v>
      </c>
      <c r="I211" s="42">
        <v>11.93</v>
      </c>
      <c r="J211" s="46">
        <v>44880</v>
      </c>
      <c r="K211" s="8" t="s">
        <v>179</v>
      </c>
      <c r="L211" s="41" t="s">
        <v>170</v>
      </c>
      <c r="M211" s="42">
        <v>12.01</v>
      </c>
    </row>
    <row r="212" spans="1:13" hidden="1" x14ac:dyDescent="0.4">
      <c r="A212" t="str">
        <f t="shared" si="5"/>
        <v>大分低</v>
      </c>
      <c r="B212" t="str">
        <f>+IF(A212="","",E212&amp;D212&amp;COUNTIF($A$2:A212,A212))</f>
        <v>大分低3</v>
      </c>
      <c r="C212" s="46">
        <v>44926</v>
      </c>
      <c r="D212" s="6" t="s">
        <v>159</v>
      </c>
      <c r="E212" s="6" t="s">
        <v>169</v>
      </c>
      <c r="F212" s="49">
        <v>0.2</v>
      </c>
      <c r="G212" s="7">
        <v>0.5</v>
      </c>
      <c r="H212" s="7">
        <v>0.58333333333333337</v>
      </c>
      <c r="I212" s="42">
        <v>12.66</v>
      </c>
      <c r="J212" s="46">
        <v>44937</v>
      </c>
      <c r="K212" s="8" t="s">
        <v>178</v>
      </c>
      <c r="L212" s="41" t="s">
        <v>170</v>
      </c>
      <c r="M212" s="42">
        <v>12.83</v>
      </c>
    </row>
    <row r="213" spans="1:13" hidden="1" x14ac:dyDescent="0.4">
      <c r="A213" t="str">
        <f t="shared" si="5"/>
        <v>大分高</v>
      </c>
      <c r="B213" t="str">
        <f>+IF(A213="","",E213&amp;D213&amp;COUNTIF($A$2:A213,A213))</f>
        <v>大分高3</v>
      </c>
      <c r="C213" s="46">
        <v>44926</v>
      </c>
      <c r="D213" s="6" t="s">
        <v>156</v>
      </c>
      <c r="E213" s="6" t="s">
        <v>169</v>
      </c>
      <c r="F213" s="49">
        <v>0.2</v>
      </c>
      <c r="G213" s="7">
        <v>0.5</v>
      </c>
      <c r="H213" s="7">
        <v>0.58333333333333337</v>
      </c>
      <c r="I213" s="42">
        <v>12.66</v>
      </c>
      <c r="J213" s="46">
        <v>44937</v>
      </c>
      <c r="K213" s="8" t="s">
        <v>178</v>
      </c>
      <c r="L213" s="41" t="s">
        <v>170</v>
      </c>
      <c r="M213" s="42">
        <v>12.83</v>
      </c>
    </row>
    <row r="214" spans="1:13" hidden="1" x14ac:dyDescent="0.4">
      <c r="A214" t="str">
        <f t="shared" si="5"/>
        <v>大分低</v>
      </c>
      <c r="B214" t="str">
        <f>+IF(A214="","",E214&amp;D214&amp;COUNTIF($A$2:A214,A214))</f>
        <v>大分低4</v>
      </c>
      <c r="C214" s="46">
        <v>44927</v>
      </c>
      <c r="D214" s="6" t="s">
        <v>159</v>
      </c>
      <c r="E214" s="6" t="s">
        <v>169</v>
      </c>
      <c r="F214" s="49">
        <v>0.5</v>
      </c>
      <c r="G214" s="7">
        <v>0.33333333333333331</v>
      </c>
      <c r="H214" s="7">
        <v>0.66666666666666663</v>
      </c>
      <c r="I214" s="42">
        <v>12.59</v>
      </c>
      <c r="J214" s="46">
        <v>44937</v>
      </c>
      <c r="K214" s="8" t="s">
        <v>178</v>
      </c>
      <c r="L214" s="41" t="s">
        <v>170</v>
      </c>
      <c r="M214" s="42">
        <v>12.83</v>
      </c>
    </row>
    <row r="215" spans="1:13" hidden="1" x14ac:dyDescent="0.4">
      <c r="A215" t="str">
        <f t="shared" si="5"/>
        <v>大分高</v>
      </c>
      <c r="B215" t="str">
        <f>+IF(A215="","",E215&amp;D215&amp;COUNTIF($A$2:A215,A215))</f>
        <v>大分高4</v>
      </c>
      <c r="C215" s="46">
        <v>44927</v>
      </c>
      <c r="D215" s="6" t="s">
        <v>156</v>
      </c>
      <c r="E215" s="6" t="s">
        <v>169</v>
      </c>
      <c r="F215" s="49">
        <v>0.5</v>
      </c>
      <c r="G215" s="7">
        <v>0.33333333333333331</v>
      </c>
      <c r="H215" s="7">
        <v>0.66666666666666663</v>
      </c>
      <c r="I215" s="42">
        <v>12.59</v>
      </c>
      <c r="J215" s="46">
        <v>44937</v>
      </c>
      <c r="K215" s="8" t="s">
        <v>178</v>
      </c>
      <c r="L215" s="41" t="s">
        <v>170</v>
      </c>
      <c r="M215" s="42">
        <v>12.83</v>
      </c>
    </row>
    <row r="216" spans="1:13" hidden="1" x14ac:dyDescent="0.4">
      <c r="A216" t="str">
        <f t="shared" si="5"/>
        <v>大分低</v>
      </c>
      <c r="B216" t="str">
        <f>+IF(A216="","",E216&amp;D216&amp;COUNTIF($A$2:A216,A216))</f>
        <v>大分低5</v>
      </c>
      <c r="C216" s="46">
        <v>44928</v>
      </c>
      <c r="D216" s="6" t="s">
        <v>159</v>
      </c>
      <c r="E216" s="6" t="s">
        <v>169</v>
      </c>
      <c r="F216" s="49">
        <v>0.4</v>
      </c>
      <c r="G216" s="7">
        <v>0.4375</v>
      </c>
      <c r="H216" s="7">
        <v>0.625</v>
      </c>
      <c r="I216" s="42">
        <v>12.29</v>
      </c>
      <c r="J216" s="46">
        <v>44937</v>
      </c>
      <c r="K216" s="8" t="s">
        <v>178</v>
      </c>
      <c r="L216" s="41" t="s">
        <v>170</v>
      </c>
      <c r="M216" s="42">
        <v>12.83</v>
      </c>
    </row>
    <row r="217" spans="1:13" hidden="1" x14ac:dyDescent="0.4">
      <c r="A217" t="str">
        <f t="shared" si="5"/>
        <v>大分高</v>
      </c>
      <c r="B217" t="str">
        <f>+IF(A217="","",E217&amp;D217&amp;COUNTIF($A$2:A217,A217))</f>
        <v>大分高5</v>
      </c>
      <c r="C217" s="46">
        <v>44928</v>
      </c>
      <c r="D217" s="6" t="s">
        <v>156</v>
      </c>
      <c r="E217" s="6" t="s">
        <v>169</v>
      </c>
      <c r="F217" s="49">
        <v>0.4</v>
      </c>
      <c r="G217" s="7">
        <v>0.4375</v>
      </c>
      <c r="H217" s="7">
        <v>0.625</v>
      </c>
      <c r="I217" s="42">
        <v>12.29</v>
      </c>
      <c r="J217" s="46">
        <v>44937</v>
      </c>
      <c r="K217" s="8" t="s">
        <v>178</v>
      </c>
      <c r="L217" s="41" t="s">
        <v>170</v>
      </c>
      <c r="M217" s="42">
        <v>12.83</v>
      </c>
    </row>
    <row r="218" spans="1:13" hidden="1" x14ac:dyDescent="0.4">
      <c r="A218" t="str">
        <f t="shared" si="5"/>
        <v>大分低</v>
      </c>
      <c r="B218" t="str">
        <f>+IF(A218="","",E218&amp;D218&amp;COUNTIF($A$2:A218,A218))</f>
        <v>大分低6</v>
      </c>
      <c r="C218" s="46">
        <v>44929</v>
      </c>
      <c r="D218" s="6" t="s">
        <v>159</v>
      </c>
      <c r="E218" s="6" t="s">
        <v>169</v>
      </c>
      <c r="F218" s="49">
        <v>0.4</v>
      </c>
      <c r="G218" s="7">
        <v>0.45833333333333331</v>
      </c>
      <c r="H218" s="7">
        <v>0.625</v>
      </c>
      <c r="I218" s="42">
        <v>12.11</v>
      </c>
      <c r="J218" s="46">
        <v>44937</v>
      </c>
      <c r="K218" s="8" t="s">
        <v>178</v>
      </c>
      <c r="L218" s="41" t="s">
        <v>170</v>
      </c>
      <c r="M218" s="42">
        <v>12.83</v>
      </c>
    </row>
    <row r="219" spans="1:13" hidden="1" x14ac:dyDescent="0.4">
      <c r="A219" t="str">
        <f t="shared" si="5"/>
        <v>大分高</v>
      </c>
      <c r="B219" t="str">
        <f>+IF(A219="","",E219&amp;D219&amp;COUNTIF($A$2:A219,A219))</f>
        <v>大分高6</v>
      </c>
      <c r="C219" s="46">
        <v>44929</v>
      </c>
      <c r="D219" s="6" t="s">
        <v>156</v>
      </c>
      <c r="E219" s="6" t="s">
        <v>169</v>
      </c>
      <c r="F219" s="49">
        <v>0.4</v>
      </c>
      <c r="G219" s="7">
        <v>0.45833333333333331</v>
      </c>
      <c r="H219" s="7">
        <v>0.625</v>
      </c>
      <c r="I219" s="42">
        <v>12.11</v>
      </c>
      <c r="J219" s="46">
        <v>44937</v>
      </c>
      <c r="K219" s="8" t="s">
        <v>178</v>
      </c>
      <c r="L219" s="41" t="s">
        <v>170</v>
      </c>
      <c r="M219" s="42">
        <v>12.83</v>
      </c>
    </row>
    <row r="220" spans="1:13" hidden="1" x14ac:dyDescent="0.4">
      <c r="A220" t="str">
        <f t="shared" si="5"/>
        <v>大分低</v>
      </c>
      <c r="B220" t="str">
        <f>+IF(A220="","",E220&amp;D220&amp;COUNTIF($A$2:A220,A220))</f>
        <v>大分低7</v>
      </c>
      <c r="C220" s="46">
        <v>44930</v>
      </c>
      <c r="D220" s="6" t="s">
        <v>159</v>
      </c>
      <c r="E220" s="6" t="s">
        <v>169</v>
      </c>
      <c r="F220" s="49">
        <v>0.3</v>
      </c>
      <c r="G220" s="7">
        <v>0.47916666666666669</v>
      </c>
      <c r="H220" s="7">
        <v>0.60416666666666663</v>
      </c>
      <c r="I220" s="42">
        <v>13.24</v>
      </c>
      <c r="J220" s="46">
        <v>44947</v>
      </c>
      <c r="K220" s="8" t="s">
        <v>180</v>
      </c>
      <c r="L220" s="41" t="s">
        <v>170</v>
      </c>
      <c r="M220" s="42">
        <v>13.67</v>
      </c>
    </row>
    <row r="221" spans="1:13" hidden="1" x14ac:dyDescent="0.4">
      <c r="A221" t="str">
        <f t="shared" si="5"/>
        <v>大分高</v>
      </c>
      <c r="B221" t="str">
        <f>+IF(A221="","",E221&amp;D221&amp;COUNTIF($A$2:A221,A221))</f>
        <v>大分高7</v>
      </c>
      <c r="C221" s="46">
        <v>44930</v>
      </c>
      <c r="D221" s="6" t="s">
        <v>156</v>
      </c>
      <c r="E221" s="6" t="s">
        <v>169</v>
      </c>
      <c r="F221" s="49">
        <v>0.3</v>
      </c>
      <c r="G221" s="7">
        <v>0.47916666666666669</v>
      </c>
      <c r="H221" s="7">
        <v>0.60416666666666663</v>
      </c>
      <c r="I221" s="42">
        <v>13.24</v>
      </c>
      <c r="J221" s="46">
        <v>44947</v>
      </c>
      <c r="K221" s="8" t="s">
        <v>180</v>
      </c>
      <c r="L221" s="41" t="s">
        <v>170</v>
      </c>
      <c r="M221" s="42">
        <v>13.67</v>
      </c>
    </row>
    <row r="222" spans="1:13" hidden="1" x14ac:dyDescent="0.4">
      <c r="A222" t="str">
        <f t="shared" si="5"/>
        <v>大分低</v>
      </c>
      <c r="B222" t="str">
        <f>+IF(A222="","",E222&amp;D222&amp;COUNTIF($A$2:A222,A222))</f>
        <v>大分低8</v>
      </c>
      <c r="C222" s="46">
        <v>44934</v>
      </c>
      <c r="D222" s="6" t="s">
        <v>159</v>
      </c>
      <c r="E222" s="6" t="s">
        <v>169</v>
      </c>
      <c r="F222" s="49">
        <v>0.3</v>
      </c>
      <c r="G222" s="7">
        <v>0.45833333333333331</v>
      </c>
      <c r="H222" s="7">
        <v>0.60416666666666663</v>
      </c>
      <c r="I222" s="42">
        <v>12.85</v>
      </c>
      <c r="J222" s="46">
        <v>44947</v>
      </c>
      <c r="K222" s="8" t="s">
        <v>180</v>
      </c>
      <c r="L222" s="41" t="s">
        <v>170</v>
      </c>
      <c r="M222" s="42">
        <v>13.67</v>
      </c>
    </row>
    <row r="223" spans="1:13" hidden="1" x14ac:dyDescent="0.4">
      <c r="A223" t="str">
        <f t="shared" si="5"/>
        <v>大分高</v>
      </c>
      <c r="B223" t="str">
        <f>+IF(A223="","",E223&amp;D223&amp;COUNTIF($A$2:A223,A223))</f>
        <v>大分高8</v>
      </c>
      <c r="C223" s="46">
        <v>44934</v>
      </c>
      <c r="D223" s="6" t="s">
        <v>156</v>
      </c>
      <c r="E223" s="6" t="s">
        <v>169</v>
      </c>
      <c r="F223" s="49">
        <v>0.3</v>
      </c>
      <c r="G223" s="7">
        <v>0.45833333333333331</v>
      </c>
      <c r="H223" s="7">
        <v>0.60416666666666663</v>
      </c>
      <c r="I223" s="42">
        <v>12.85</v>
      </c>
      <c r="J223" s="46">
        <v>44947</v>
      </c>
      <c r="K223" s="8" t="s">
        <v>180</v>
      </c>
      <c r="L223" s="41" t="s">
        <v>170</v>
      </c>
      <c r="M223" s="42">
        <v>13.67</v>
      </c>
    </row>
    <row r="224" spans="1:13" hidden="1" x14ac:dyDescent="0.4">
      <c r="A224" t="str">
        <f t="shared" si="5"/>
        <v>大分低</v>
      </c>
      <c r="B224" t="str">
        <f>+IF(A224="","",E224&amp;D224&amp;COUNTIF($A$2:A224,A224))</f>
        <v>大分低9</v>
      </c>
      <c r="C224" s="46">
        <v>44935</v>
      </c>
      <c r="D224" s="6" t="s">
        <v>159</v>
      </c>
      <c r="E224" s="6" t="s">
        <v>169</v>
      </c>
      <c r="F224" s="49">
        <v>0.2</v>
      </c>
      <c r="G224" s="7">
        <v>0.45833333333333331</v>
      </c>
      <c r="H224" s="7">
        <v>0.58333333333333337</v>
      </c>
      <c r="I224" s="42">
        <v>12.25</v>
      </c>
      <c r="J224" s="46">
        <v>44937</v>
      </c>
      <c r="K224" s="8" t="s">
        <v>178</v>
      </c>
      <c r="L224" s="41" t="s">
        <v>170</v>
      </c>
      <c r="M224" s="42">
        <v>12.83</v>
      </c>
    </row>
    <row r="225" spans="1:13" hidden="1" x14ac:dyDescent="0.4">
      <c r="A225" t="str">
        <f t="shared" si="5"/>
        <v>大分高</v>
      </c>
      <c r="B225" t="str">
        <f>+IF(A225="","",E225&amp;D225&amp;COUNTIF($A$2:A225,A225))</f>
        <v>大分高9</v>
      </c>
      <c r="C225" s="46">
        <v>44935</v>
      </c>
      <c r="D225" s="6" t="s">
        <v>156</v>
      </c>
      <c r="E225" s="6" t="s">
        <v>169</v>
      </c>
      <c r="F225" s="49">
        <v>0.2</v>
      </c>
      <c r="G225" s="7">
        <v>0.45833333333333331</v>
      </c>
      <c r="H225" s="7">
        <v>0.58333333333333337</v>
      </c>
      <c r="I225" s="42">
        <v>12.25</v>
      </c>
      <c r="J225" s="46">
        <v>44937</v>
      </c>
      <c r="K225" s="8" t="s">
        <v>178</v>
      </c>
      <c r="L225" s="41" t="s">
        <v>170</v>
      </c>
      <c r="M225" s="42">
        <v>12.83</v>
      </c>
    </row>
    <row r="226" spans="1:13" hidden="1" x14ac:dyDescent="0.4">
      <c r="A226" t="str">
        <f t="shared" si="5"/>
        <v>大分低</v>
      </c>
      <c r="B226" t="str">
        <f>+IF(A226="","",E226&amp;D226&amp;COUNTIF($A$2:A226,A226))</f>
        <v>大分低10</v>
      </c>
      <c r="C226" s="46">
        <v>44961</v>
      </c>
      <c r="D226" s="6" t="s">
        <v>159</v>
      </c>
      <c r="E226" s="6" t="s">
        <v>169</v>
      </c>
      <c r="F226" s="49">
        <v>0.3</v>
      </c>
      <c r="G226" s="7">
        <v>0.45833333333333331</v>
      </c>
      <c r="H226" s="7">
        <v>0.5625</v>
      </c>
      <c r="I226" s="42">
        <v>12.74</v>
      </c>
      <c r="J226" s="46">
        <v>44871</v>
      </c>
      <c r="K226" s="8" t="s">
        <v>181</v>
      </c>
      <c r="L226" s="41" t="s">
        <v>170</v>
      </c>
      <c r="M226" s="42">
        <v>12.95</v>
      </c>
    </row>
    <row r="227" spans="1:13" hidden="1" x14ac:dyDescent="0.4">
      <c r="A227" t="str">
        <f t="shared" si="5"/>
        <v>大分高</v>
      </c>
      <c r="B227" t="str">
        <f>+IF(A227="","",E227&amp;D227&amp;COUNTIF($A$2:A227,A227))</f>
        <v>大分高10</v>
      </c>
      <c r="C227" s="46">
        <v>44961</v>
      </c>
      <c r="D227" s="6" t="s">
        <v>156</v>
      </c>
      <c r="E227" s="6" t="s">
        <v>169</v>
      </c>
      <c r="F227" s="49">
        <v>0.3</v>
      </c>
      <c r="G227" s="7">
        <v>0.45833333333333331</v>
      </c>
      <c r="H227" s="7">
        <v>0.5625</v>
      </c>
      <c r="I227" s="42">
        <v>12.74</v>
      </c>
      <c r="J227" s="46">
        <v>44871</v>
      </c>
      <c r="K227" s="8" t="s">
        <v>181</v>
      </c>
      <c r="L227" s="41" t="s">
        <v>170</v>
      </c>
      <c r="M227" s="42">
        <v>12.95</v>
      </c>
    </row>
    <row r="228" spans="1:13" hidden="1" x14ac:dyDescent="0.4">
      <c r="A228" t="str">
        <f t="shared" si="5"/>
        <v>大分低</v>
      </c>
      <c r="B228" t="str">
        <f>+IF(A228="","",E228&amp;D228&amp;COUNTIF($A$2:A228,A228))</f>
        <v>大分低11</v>
      </c>
      <c r="C228" s="46">
        <v>44962</v>
      </c>
      <c r="D228" s="6" t="s">
        <v>159</v>
      </c>
      <c r="E228" s="6" t="s">
        <v>169</v>
      </c>
      <c r="F228" s="49">
        <v>0.3</v>
      </c>
      <c r="G228" s="7">
        <v>0.4375</v>
      </c>
      <c r="H228" s="7">
        <v>0.58333333333333337</v>
      </c>
      <c r="I228" s="42">
        <v>15.21</v>
      </c>
      <c r="J228" s="46">
        <v>44957</v>
      </c>
      <c r="K228" s="8" t="s">
        <v>179</v>
      </c>
      <c r="L228" s="41" t="s">
        <v>170</v>
      </c>
      <c r="M228" s="42">
        <v>15.54</v>
      </c>
    </row>
    <row r="229" spans="1:13" hidden="1" x14ac:dyDescent="0.4">
      <c r="A229" t="str">
        <f t="shared" ref="A229:A292" si="6">+E229&amp;D229</f>
        <v>大分高</v>
      </c>
      <c r="B229" t="str">
        <f>+IF(A229="","",E229&amp;D229&amp;COUNTIF($A$2:A229,A229))</f>
        <v>大分高11</v>
      </c>
      <c r="C229" s="46">
        <v>44962</v>
      </c>
      <c r="D229" s="6" t="s">
        <v>156</v>
      </c>
      <c r="E229" s="6" t="s">
        <v>169</v>
      </c>
      <c r="F229" s="49">
        <v>0.3</v>
      </c>
      <c r="G229" s="7">
        <v>0.4375</v>
      </c>
      <c r="H229" s="7">
        <v>0.58333333333333337</v>
      </c>
      <c r="I229" s="42">
        <v>15.21</v>
      </c>
      <c r="J229" s="46">
        <v>44957</v>
      </c>
      <c r="K229" s="8" t="s">
        <v>179</v>
      </c>
      <c r="L229" s="41" t="s">
        <v>170</v>
      </c>
      <c r="M229" s="42">
        <v>15.54</v>
      </c>
    </row>
    <row r="230" spans="1:13" hidden="1" x14ac:dyDescent="0.4">
      <c r="A230" t="str">
        <f t="shared" si="6"/>
        <v>大分低</v>
      </c>
      <c r="B230" t="str">
        <f>+IF(A230="","",E230&amp;D230&amp;COUNTIF($A$2:A230,A230))</f>
        <v>大分低12</v>
      </c>
      <c r="C230" s="46">
        <v>44965</v>
      </c>
      <c r="D230" s="6" t="s">
        <v>159</v>
      </c>
      <c r="E230" s="6" t="s">
        <v>169</v>
      </c>
      <c r="F230" s="49">
        <v>0.2</v>
      </c>
      <c r="G230" s="7">
        <v>0.47916666666666669</v>
      </c>
      <c r="H230" s="7">
        <v>0.5625</v>
      </c>
      <c r="I230" s="42">
        <v>15.63</v>
      </c>
      <c r="J230" s="46">
        <v>44854</v>
      </c>
      <c r="K230" s="8" t="s">
        <v>177</v>
      </c>
      <c r="L230" s="41" t="s">
        <v>170</v>
      </c>
      <c r="M230" s="42">
        <v>16.22</v>
      </c>
    </row>
    <row r="231" spans="1:13" hidden="1" x14ac:dyDescent="0.4">
      <c r="A231" t="str">
        <f t="shared" si="6"/>
        <v>大分高</v>
      </c>
      <c r="B231" t="str">
        <f>+IF(A231="","",E231&amp;D231&amp;COUNTIF($A$2:A231,A231))</f>
        <v>大分高12</v>
      </c>
      <c r="C231" s="46">
        <v>44965</v>
      </c>
      <c r="D231" s="6" t="s">
        <v>156</v>
      </c>
      <c r="E231" s="6" t="s">
        <v>169</v>
      </c>
      <c r="F231" s="49">
        <v>0.2</v>
      </c>
      <c r="G231" s="7">
        <v>0.47916666666666669</v>
      </c>
      <c r="H231" s="7">
        <v>0.5625</v>
      </c>
      <c r="I231" s="42">
        <v>15.63</v>
      </c>
      <c r="J231" s="46">
        <v>44854</v>
      </c>
      <c r="K231" s="8" t="s">
        <v>177</v>
      </c>
      <c r="L231" s="41" t="s">
        <v>170</v>
      </c>
      <c r="M231" s="42">
        <v>16.22</v>
      </c>
    </row>
    <row r="232" spans="1:13" hidden="1" x14ac:dyDescent="0.4">
      <c r="A232" t="str">
        <f t="shared" si="6"/>
        <v>大分低</v>
      </c>
      <c r="B232" t="str">
        <f>+IF(A232="","",E232&amp;D232&amp;COUNTIF($A$2:A232,A232))</f>
        <v>大分低13</v>
      </c>
      <c r="C232" s="46">
        <v>44968</v>
      </c>
      <c r="D232" s="6" t="s">
        <v>159</v>
      </c>
      <c r="E232" s="6" t="s">
        <v>169</v>
      </c>
      <c r="F232" s="49">
        <v>0.1</v>
      </c>
      <c r="G232" s="7">
        <v>0.52083333333333337</v>
      </c>
      <c r="H232" s="7">
        <v>0.58333333333333337</v>
      </c>
      <c r="I232" s="42">
        <v>10.66</v>
      </c>
      <c r="J232" s="46">
        <v>44974</v>
      </c>
      <c r="K232" s="8" t="s">
        <v>176</v>
      </c>
      <c r="L232" s="41" t="s">
        <v>170</v>
      </c>
      <c r="M232" s="42">
        <v>11.38</v>
      </c>
    </row>
    <row r="233" spans="1:13" hidden="1" x14ac:dyDescent="0.4">
      <c r="A233" t="str">
        <f t="shared" si="6"/>
        <v>大分高</v>
      </c>
      <c r="B233" t="str">
        <f>+IF(A233="","",E233&amp;D233&amp;COUNTIF($A$2:A233,A233))</f>
        <v>大分高13</v>
      </c>
      <c r="C233" s="46">
        <v>44968</v>
      </c>
      <c r="D233" s="6" t="s">
        <v>156</v>
      </c>
      <c r="E233" s="6" t="s">
        <v>169</v>
      </c>
      <c r="F233" s="49">
        <v>0.1</v>
      </c>
      <c r="G233" s="7">
        <v>0.52083333333333337</v>
      </c>
      <c r="H233" s="7">
        <v>0.58333333333333337</v>
      </c>
      <c r="I233" s="42">
        <v>10.66</v>
      </c>
      <c r="J233" s="46">
        <v>44974</v>
      </c>
      <c r="K233" s="8" t="s">
        <v>176</v>
      </c>
      <c r="L233" s="41" t="s">
        <v>170</v>
      </c>
      <c r="M233" s="42">
        <v>11.38</v>
      </c>
    </row>
    <row r="234" spans="1:13" hidden="1" x14ac:dyDescent="0.4">
      <c r="A234" t="str">
        <f t="shared" si="6"/>
        <v>大分低</v>
      </c>
      <c r="B234" t="str">
        <f>+IF(A234="","",E234&amp;D234&amp;COUNTIF($A$2:A234,A234))</f>
        <v>大分低14</v>
      </c>
      <c r="C234" s="46">
        <v>44969</v>
      </c>
      <c r="D234" s="6" t="s">
        <v>159</v>
      </c>
      <c r="E234" s="6" t="s">
        <v>169</v>
      </c>
      <c r="F234" s="49">
        <v>0.6</v>
      </c>
      <c r="G234" s="7">
        <v>0.4375</v>
      </c>
      <c r="H234" s="7">
        <v>0.66666666666666663</v>
      </c>
      <c r="I234" s="42">
        <v>13.15</v>
      </c>
      <c r="J234" s="46">
        <v>44889</v>
      </c>
      <c r="K234" s="8" t="s">
        <v>177</v>
      </c>
      <c r="L234" s="41" t="s">
        <v>170</v>
      </c>
      <c r="M234" s="42">
        <v>13.16</v>
      </c>
    </row>
    <row r="235" spans="1:13" hidden="1" x14ac:dyDescent="0.4">
      <c r="A235" t="str">
        <f t="shared" si="6"/>
        <v>大分高</v>
      </c>
      <c r="B235" t="str">
        <f>+IF(A235="","",E235&amp;D235&amp;COUNTIF($A$2:A235,A235))</f>
        <v>大分高14</v>
      </c>
      <c r="C235" s="46">
        <v>44969</v>
      </c>
      <c r="D235" s="6" t="s">
        <v>156</v>
      </c>
      <c r="E235" s="6" t="s">
        <v>169</v>
      </c>
      <c r="F235" s="49">
        <v>0.6</v>
      </c>
      <c r="G235" s="7">
        <v>0.4375</v>
      </c>
      <c r="H235" s="7">
        <v>0.66666666666666663</v>
      </c>
      <c r="I235" s="42">
        <v>13.15</v>
      </c>
      <c r="J235" s="46">
        <v>44889</v>
      </c>
      <c r="K235" s="8" t="s">
        <v>177</v>
      </c>
      <c r="L235" s="41" t="s">
        <v>170</v>
      </c>
      <c r="M235" s="42">
        <v>13.16</v>
      </c>
    </row>
    <row r="236" spans="1:13" hidden="1" x14ac:dyDescent="0.4">
      <c r="A236" t="str">
        <f t="shared" si="6"/>
        <v>大分低</v>
      </c>
      <c r="B236" t="str">
        <f>+IF(A236="","",E236&amp;D236&amp;COUNTIF($A$2:A236,A236))</f>
        <v>大分低15</v>
      </c>
      <c r="C236" s="46">
        <v>44972</v>
      </c>
      <c r="D236" s="6" t="s">
        <v>159</v>
      </c>
      <c r="E236" s="6" t="s">
        <v>169</v>
      </c>
      <c r="F236" s="49">
        <v>0.1</v>
      </c>
      <c r="G236" s="7">
        <v>0.5</v>
      </c>
      <c r="H236" s="7">
        <v>0.5625</v>
      </c>
      <c r="I236" s="42">
        <v>7.05</v>
      </c>
      <c r="J236" s="46">
        <v>44976</v>
      </c>
      <c r="K236" s="8" t="s">
        <v>181</v>
      </c>
      <c r="L236" s="41" t="s">
        <v>170</v>
      </c>
      <c r="M236" s="42">
        <v>7.41</v>
      </c>
    </row>
    <row r="237" spans="1:13" hidden="1" x14ac:dyDescent="0.4">
      <c r="A237" t="str">
        <f t="shared" si="6"/>
        <v>大分高</v>
      </c>
      <c r="B237" t="str">
        <f>+IF(A237="","",E237&amp;D237&amp;COUNTIF($A$2:A237,A237))</f>
        <v>大分高15</v>
      </c>
      <c r="C237" s="46">
        <v>44972</v>
      </c>
      <c r="D237" s="6" t="s">
        <v>156</v>
      </c>
      <c r="E237" s="6" t="s">
        <v>169</v>
      </c>
      <c r="F237" s="49">
        <v>0.1</v>
      </c>
      <c r="G237" s="7">
        <v>0.5</v>
      </c>
      <c r="H237" s="7">
        <v>0.5625</v>
      </c>
      <c r="I237" s="42">
        <v>7.05</v>
      </c>
      <c r="J237" s="46">
        <v>44976</v>
      </c>
      <c r="K237" s="8" t="s">
        <v>181</v>
      </c>
      <c r="L237" s="41" t="s">
        <v>170</v>
      </c>
      <c r="M237" s="42">
        <v>7.41</v>
      </c>
    </row>
    <row r="238" spans="1:13" hidden="1" x14ac:dyDescent="0.4">
      <c r="A238" t="str">
        <f t="shared" si="6"/>
        <v>大分低</v>
      </c>
      <c r="B238" t="str">
        <f>+IF(A238="","",E238&amp;D238&amp;COUNTIF($A$2:A238,A238))</f>
        <v>大分低16</v>
      </c>
      <c r="C238" s="46">
        <v>44973</v>
      </c>
      <c r="D238" s="6" t="s">
        <v>159</v>
      </c>
      <c r="E238" s="6" t="s">
        <v>169</v>
      </c>
      <c r="F238" s="49">
        <v>0.2</v>
      </c>
      <c r="G238" s="7">
        <v>0.47916666666666669</v>
      </c>
      <c r="H238" s="7">
        <v>0.58333333333333337</v>
      </c>
      <c r="I238" s="42">
        <v>15.88</v>
      </c>
      <c r="J238" s="46">
        <v>44854</v>
      </c>
      <c r="K238" s="8" t="s">
        <v>177</v>
      </c>
      <c r="L238" s="41" t="s">
        <v>170</v>
      </c>
      <c r="M238" s="42">
        <v>16.22</v>
      </c>
    </row>
    <row r="239" spans="1:13" hidden="1" x14ac:dyDescent="0.4">
      <c r="A239" t="str">
        <f t="shared" si="6"/>
        <v>大分高</v>
      </c>
      <c r="B239" t="str">
        <f>+IF(A239="","",E239&amp;D239&amp;COUNTIF($A$2:A239,A239))</f>
        <v>大分高16</v>
      </c>
      <c r="C239" s="46">
        <v>44973</v>
      </c>
      <c r="D239" s="6" t="s">
        <v>156</v>
      </c>
      <c r="E239" s="6" t="s">
        <v>169</v>
      </c>
      <c r="F239" s="49">
        <v>0.2</v>
      </c>
      <c r="G239" s="7">
        <v>0.47916666666666669</v>
      </c>
      <c r="H239" s="7">
        <v>0.58333333333333337</v>
      </c>
      <c r="I239" s="42">
        <v>15.88</v>
      </c>
      <c r="J239" s="46">
        <v>44854</v>
      </c>
      <c r="K239" s="8" t="s">
        <v>177</v>
      </c>
      <c r="L239" s="41" t="s">
        <v>170</v>
      </c>
      <c r="M239" s="42">
        <v>16.22</v>
      </c>
    </row>
    <row r="240" spans="1:13" hidden="1" x14ac:dyDescent="0.4">
      <c r="A240" t="str">
        <f t="shared" si="6"/>
        <v>大分低</v>
      </c>
      <c r="B240" t="str">
        <f>+IF(A240="","",E240&amp;D240&amp;COUNTIF($A$2:A240,A240))</f>
        <v>大分低17</v>
      </c>
      <c r="C240" s="46">
        <v>44977</v>
      </c>
      <c r="D240" s="6" t="s">
        <v>159</v>
      </c>
      <c r="E240" s="6" t="s">
        <v>169</v>
      </c>
      <c r="F240" s="49">
        <v>0.3</v>
      </c>
      <c r="G240" s="7">
        <v>0.4375</v>
      </c>
      <c r="H240" s="7">
        <v>0.58333333333333337</v>
      </c>
      <c r="I240" s="42">
        <v>17.84</v>
      </c>
      <c r="J240" s="46">
        <v>44853</v>
      </c>
      <c r="K240" s="8" t="s">
        <v>178</v>
      </c>
      <c r="L240" s="41" t="s">
        <v>170</v>
      </c>
      <c r="M240" s="42">
        <v>18.579999999999998</v>
      </c>
    </row>
    <row r="241" spans="1:13" hidden="1" x14ac:dyDescent="0.4">
      <c r="A241" t="str">
        <f t="shared" si="6"/>
        <v>大分高</v>
      </c>
      <c r="B241" t="str">
        <f>+IF(A241="","",E241&amp;D241&amp;COUNTIF($A$2:A241,A241))</f>
        <v>大分高17</v>
      </c>
      <c r="C241" s="46">
        <v>44977</v>
      </c>
      <c r="D241" s="6" t="s">
        <v>156</v>
      </c>
      <c r="E241" s="6" t="s">
        <v>169</v>
      </c>
      <c r="F241" s="49">
        <v>0.3</v>
      </c>
      <c r="G241" s="7">
        <v>0.4375</v>
      </c>
      <c r="H241" s="7">
        <v>0.58333333333333337</v>
      </c>
      <c r="I241" s="42">
        <v>17.84</v>
      </c>
      <c r="J241" s="46">
        <v>44853</v>
      </c>
      <c r="K241" s="8" t="s">
        <v>178</v>
      </c>
      <c r="L241" s="41" t="s">
        <v>170</v>
      </c>
      <c r="M241" s="42">
        <v>18.579999999999998</v>
      </c>
    </row>
    <row r="242" spans="1:13" hidden="1" x14ac:dyDescent="0.4">
      <c r="A242" t="str">
        <f t="shared" si="6"/>
        <v>大分低</v>
      </c>
      <c r="B242" t="str">
        <f>+IF(A242="","",E242&amp;D242&amp;COUNTIF($A$2:A242,A242))</f>
        <v>大分低18</v>
      </c>
      <c r="C242" s="46">
        <v>44979</v>
      </c>
      <c r="D242" s="6" t="s">
        <v>159</v>
      </c>
      <c r="E242" s="6" t="s">
        <v>169</v>
      </c>
      <c r="F242" s="49">
        <v>0.1</v>
      </c>
      <c r="G242" s="7">
        <v>0.52083333333333337</v>
      </c>
      <c r="H242" s="7">
        <v>0.54166666666666663</v>
      </c>
      <c r="I242" s="42">
        <v>18.170000000000002</v>
      </c>
      <c r="J242" s="46">
        <v>44853</v>
      </c>
      <c r="K242" s="8" t="s">
        <v>178</v>
      </c>
      <c r="L242" s="41" t="s">
        <v>170</v>
      </c>
      <c r="M242" s="42">
        <v>18.579999999999998</v>
      </c>
    </row>
    <row r="243" spans="1:13" hidden="1" x14ac:dyDescent="0.4">
      <c r="A243" t="str">
        <f t="shared" si="6"/>
        <v>大分高</v>
      </c>
      <c r="B243" t="str">
        <f>+IF(A243="","",E243&amp;D243&amp;COUNTIF($A$2:A243,A243))</f>
        <v>大分高18</v>
      </c>
      <c r="C243" s="46">
        <v>44979</v>
      </c>
      <c r="D243" s="6" t="s">
        <v>156</v>
      </c>
      <c r="E243" s="6" t="s">
        <v>169</v>
      </c>
      <c r="F243" s="49">
        <v>0.1</v>
      </c>
      <c r="G243" s="7">
        <v>0.52083333333333337</v>
      </c>
      <c r="H243" s="7">
        <v>0.54166666666666663</v>
      </c>
      <c r="I243" s="42">
        <v>18.170000000000002</v>
      </c>
      <c r="J243" s="46">
        <v>44853</v>
      </c>
      <c r="K243" s="8" t="s">
        <v>178</v>
      </c>
      <c r="L243" s="41" t="s">
        <v>170</v>
      </c>
      <c r="M243" s="42">
        <v>18.579999999999998</v>
      </c>
    </row>
    <row r="244" spans="1:13" hidden="1" x14ac:dyDescent="0.4">
      <c r="A244" t="str">
        <f t="shared" si="6"/>
        <v>大分低</v>
      </c>
      <c r="B244" t="str">
        <f>+IF(A244="","",E244&amp;D244&amp;COUNTIF($A$2:A244,A244))</f>
        <v>大分低19</v>
      </c>
      <c r="C244" s="46">
        <v>44982</v>
      </c>
      <c r="D244" s="6" t="s">
        <v>159</v>
      </c>
      <c r="E244" s="6" t="s">
        <v>169</v>
      </c>
      <c r="F244" s="49">
        <v>0.3</v>
      </c>
      <c r="G244" s="7">
        <v>0.47916666666666669</v>
      </c>
      <c r="H244" s="7">
        <v>0.58333333333333337</v>
      </c>
      <c r="I244" s="42">
        <v>8.2799999999999994</v>
      </c>
      <c r="J244" s="46">
        <v>44959</v>
      </c>
      <c r="K244" s="8" t="s">
        <v>177</v>
      </c>
      <c r="L244" s="41" t="s">
        <v>170</v>
      </c>
      <c r="M244" s="42">
        <v>9.02</v>
      </c>
    </row>
    <row r="245" spans="1:13" hidden="1" x14ac:dyDescent="0.4">
      <c r="A245" t="str">
        <f t="shared" si="6"/>
        <v>大分高</v>
      </c>
      <c r="B245" t="str">
        <f>+IF(A245="","",E245&amp;D245&amp;COUNTIF($A$2:A245,A245))</f>
        <v>大分高19</v>
      </c>
      <c r="C245" s="46">
        <v>44982</v>
      </c>
      <c r="D245" s="6" t="s">
        <v>156</v>
      </c>
      <c r="E245" s="6" t="s">
        <v>169</v>
      </c>
      <c r="F245" s="49">
        <v>0.3</v>
      </c>
      <c r="G245" s="7">
        <v>0.47916666666666669</v>
      </c>
      <c r="H245" s="7">
        <v>0.58333333333333337</v>
      </c>
      <c r="I245" s="42">
        <v>8.2799999999999994</v>
      </c>
      <c r="J245" s="46">
        <v>44959</v>
      </c>
      <c r="K245" s="8" t="s">
        <v>177</v>
      </c>
      <c r="L245" s="41" t="s">
        <v>170</v>
      </c>
      <c r="M245" s="42">
        <v>9.02</v>
      </c>
    </row>
    <row r="246" spans="1:13" hidden="1" x14ac:dyDescent="0.4">
      <c r="A246" t="str">
        <f t="shared" si="6"/>
        <v>大分低</v>
      </c>
      <c r="B246" t="str">
        <f>+IF(A246="","",E246&amp;D246&amp;COUNTIF($A$2:A246,A246))</f>
        <v>大分低20</v>
      </c>
      <c r="C246" s="46">
        <v>44983</v>
      </c>
      <c r="D246" s="6" t="s">
        <v>159</v>
      </c>
      <c r="E246" s="6" t="s">
        <v>169</v>
      </c>
      <c r="F246" s="49">
        <v>1</v>
      </c>
      <c r="G246" s="7">
        <v>0.33333333333333331</v>
      </c>
      <c r="H246" s="7">
        <v>0.66666666666666663</v>
      </c>
      <c r="I246" s="42">
        <v>13.99</v>
      </c>
      <c r="J246" s="46">
        <v>44951</v>
      </c>
      <c r="K246" s="8" t="s">
        <v>178</v>
      </c>
      <c r="L246" s="41" t="s">
        <v>170</v>
      </c>
      <c r="M246" s="42">
        <v>14.4</v>
      </c>
    </row>
    <row r="247" spans="1:13" hidden="1" x14ac:dyDescent="0.4">
      <c r="A247" t="str">
        <f t="shared" si="6"/>
        <v>大分高</v>
      </c>
      <c r="B247" t="str">
        <f>+IF(A247="","",E247&amp;D247&amp;COUNTIF($A$2:A247,A247))</f>
        <v>大分高20</v>
      </c>
      <c r="C247" s="46">
        <v>44983</v>
      </c>
      <c r="D247" s="6" t="s">
        <v>156</v>
      </c>
      <c r="E247" s="6" t="s">
        <v>169</v>
      </c>
      <c r="F247" s="49">
        <v>1</v>
      </c>
      <c r="G247" s="7">
        <v>0.33333333333333331</v>
      </c>
      <c r="H247" s="7">
        <v>0.66666666666666663</v>
      </c>
      <c r="I247" s="42">
        <v>13.99</v>
      </c>
      <c r="J247" s="46">
        <v>44951</v>
      </c>
      <c r="K247" s="8" t="s">
        <v>178</v>
      </c>
      <c r="L247" s="41" t="s">
        <v>170</v>
      </c>
      <c r="M247" s="42">
        <v>14.4</v>
      </c>
    </row>
    <row r="248" spans="1:13" hidden="1" x14ac:dyDescent="0.4">
      <c r="A248" t="str">
        <f t="shared" si="6"/>
        <v>大分低</v>
      </c>
      <c r="B248" t="str">
        <f>+IF(A248="","",E248&amp;D248&amp;COUNTIF($A$2:A248,A248))</f>
        <v>大分低21</v>
      </c>
      <c r="C248" s="46">
        <v>44984</v>
      </c>
      <c r="D248" s="6" t="s">
        <v>159</v>
      </c>
      <c r="E248" s="6" t="s">
        <v>169</v>
      </c>
      <c r="F248" s="49">
        <v>0.4</v>
      </c>
      <c r="G248" s="7">
        <v>0.4375</v>
      </c>
      <c r="H248" s="7">
        <v>0.64583333333333337</v>
      </c>
      <c r="I248" s="42">
        <v>20.309999999999999</v>
      </c>
      <c r="J248" s="46">
        <v>44834</v>
      </c>
      <c r="K248" s="8" t="s">
        <v>176</v>
      </c>
      <c r="L248" s="41" t="s">
        <v>170</v>
      </c>
      <c r="M248" s="42">
        <v>20.43</v>
      </c>
    </row>
    <row r="249" spans="1:13" hidden="1" x14ac:dyDescent="0.4">
      <c r="A249" t="str">
        <f t="shared" si="6"/>
        <v>大分高</v>
      </c>
      <c r="B249" t="str">
        <f>+IF(A249="","",E249&amp;D249&amp;COUNTIF($A$2:A249,A249))</f>
        <v>大分高21</v>
      </c>
      <c r="C249" s="46">
        <v>44984</v>
      </c>
      <c r="D249" s="6" t="s">
        <v>156</v>
      </c>
      <c r="E249" s="6" t="s">
        <v>169</v>
      </c>
      <c r="F249" s="49">
        <v>0.4</v>
      </c>
      <c r="G249" s="7">
        <v>0.4375</v>
      </c>
      <c r="H249" s="7">
        <v>0.64583333333333337</v>
      </c>
      <c r="I249" s="42">
        <v>20.309999999999999</v>
      </c>
      <c r="J249" s="46">
        <v>44834</v>
      </c>
      <c r="K249" s="8" t="s">
        <v>176</v>
      </c>
      <c r="L249" s="41" t="s">
        <v>170</v>
      </c>
      <c r="M249" s="42">
        <v>20.43</v>
      </c>
    </row>
    <row r="250" spans="1:13" hidden="1" x14ac:dyDescent="0.4">
      <c r="A250" t="str">
        <f t="shared" si="6"/>
        <v>大分低</v>
      </c>
      <c r="B250" t="str">
        <f>+IF(A250="","",E250&amp;D250&amp;COUNTIF($A$2:A250,A250))</f>
        <v>大分低22</v>
      </c>
      <c r="C250" s="46">
        <v>44985</v>
      </c>
      <c r="D250" s="6" t="s">
        <v>159</v>
      </c>
      <c r="E250" s="6" t="s">
        <v>169</v>
      </c>
      <c r="F250" s="49">
        <v>0.5</v>
      </c>
      <c r="G250" s="7">
        <v>0.4375</v>
      </c>
      <c r="H250" s="7">
        <v>0.64583333333333337</v>
      </c>
      <c r="I250" s="42">
        <v>19.97</v>
      </c>
      <c r="J250" s="46">
        <v>44834</v>
      </c>
      <c r="K250" s="8" t="s">
        <v>176</v>
      </c>
      <c r="L250" s="41" t="s">
        <v>170</v>
      </c>
      <c r="M250" s="42">
        <v>20.43</v>
      </c>
    </row>
    <row r="251" spans="1:13" hidden="1" x14ac:dyDescent="0.4">
      <c r="A251" t="str">
        <f t="shared" si="6"/>
        <v>大分高</v>
      </c>
      <c r="B251" t="str">
        <f>+IF(A251="","",E251&amp;D251&amp;COUNTIF($A$2:A251,A251))</f>
        <v>大分高22</v>
      </c>
      <c r="C251" s="46">
        <v>44985</v>
      </c>
      <c r="D251" s="6" t="s">
        <v>156</v>
      </c>
      <c r="E251" s="6" t="s">
        <v>169</v>
      </c>
      <c r="F251" s="49">
        <v>0.5</v>
      </c>
      <c r="G251" s="7">
        <v>0.4375</v>
      </c>
      <c r="H251" s="7">
        <v>0.64583333333333337</v>
      </c>
      <c r="I251" s="42">
        <v>19.97</v>
      </c>
      <c r="J251" s="46">
        <v>44834</v>
      </c>
      <c r="K251" s="8" t="s">
        <v>176</v>
      </c>
      <c r="L251" s="41" t="s">
        <v>170</v>
      </c>
      <c r="M251" s="42">
        <v>20.43</v>
      </c>
    </row>
    <row r="252" spans="1:13" hidden="1" x14ac:dyDescent="0.4">
      <c r="A252" t="str">
        <f t="shared" si="6"/>
        <v>熊本低</v>
      </c>
      <c r="B252" t="str">
        <f>+IF(A252="","",E252&amp;D252&amp;COUNTIF($A$2:A252,A252))</f>
        <v>熊本低1</v>
      </c>
      <c r="C252" s="46">
        <v>44857</v>
      </c>
      <c r="D252" s="6" t="s">
        <v>159</v>
      </c>
      <c r="E252" s="6" t="s">
        <v>165</v>
      </c>
      <c r="F252" s="49" t="s">
        <v>165</v>
      </c>
      <c r="G252" s="7">
        <v>0.4375</v>
      </c>
      <c r="H252" s="7">
        <v>0.54166666666666663</v>
      </c>
      <c r="I252" s="42">
        <v>12.39</v>
      </c>
      <c r="J252" s="46">
        <v>44875</v>
      </c>
      <c r="K252" s="8" t="s">
        <v>177</v>
      </c>
      <c r="L252" s="41" t="s">
        <v>166</v>
      </c>
      <c r="M252" s="42">
        <v>12.4</v>
      </c>
    </row>
    <row r="253" spans="1:13" hidden="1" x14ac:dyDescent="0.4">
      <c r="A253" t="str">
        <f t="shared" si="6"/>
        <v>熊本高</v>
      </c>
      <c r="B253" t="str">
        <f>+IF(A253="","",E253&amp;D253&amp;COUNTIF($A$2:A253,A253))</f>
        <v>熊本高1</v>
      </c>
      <c r="C253" s="46">
        <v>44857</v>
      </c>
      <c r="D253" s="6" t="s">
        <v>156</v>
      </c>
      <c r="E253" s="6" t="s">
        <v>165</v>
      </c>
      <c r="F253" s="49" t="s">
        <v>165</v>
      </c>
      <c r="G253" s="7">
        <v>0.4375</v>
      </c>
      <c r="H253" s="7">
        <v>0.54166666666666663</v>
      </c>
      <c r="I253" s="42">
        <v>12.39</v>
      </c>
      <c r="J253" s="46">
        <v>44875</v>
      </c>
      <c r="K253" s="8" t="s">
        <v>177</v>
      </c>
      <c r="L253" s="41" t="s">
        <v>166</v>
      </c>
      <c r="M253" s="42">
        <v>12.4</v>
      </c>
    </row>
    <row r="254" spans="1:13" hidden="1" x14ac:dyDescent="0.4">
      <c r="A254" t="str">
        <f t="shared" si="6"/>
        <v>熊本低</v>
      </c>
      <c r="B254" t="str">
        <f>+IF(A254="","",E254&amp;D254&amp;COUNTIF($A$2:A254,A254))</f>
        <v>熊本低2</v>
      </c>
      <c r="C254" s="46">
        <v>44892</v>
      </c>
      <c r="D254" s="6" t="s">
        <v>159</v>
      </c>
      <c r="E254" s="6" t="s">
        <v>165</v>
      </c>
      <c r="F254" s="49" t="s">
        <v>165</v>
      </c>
      <c r="G254" s="7">
        <v>0.41666666666666669</v>
      </c>
      <c r="H254" s="7">
        <v>0.58333333333333337</v>
      </c>
      <c r="I254" s="42">
        <v>12.15</v>
      </c>
      <c r="J254" s="46">
        <v>44875</v>
      </c>
      <c r="K254" s="8" t="s">
        <v>177</v>
      </c>
      <c r="L254" s="41" t="s">
        <v>166</v>
      </c>
      <c r="M254" s="42">
        <v>12.4</v>
      </c>
    </row>
    <row r="255" spans="1:13" hidden="1" x14ac:dyDescent="0.4">
      <c r="A255" t="str">
        <f t="shared" si="6"/>
        <v>熊本高</v>
      </c>
      <c r="B255" t="str">
        <f>+IF(A255="","",E255&amp;D255&amp;COUNTIF($A$2:A255,A255))</f>
        <v>熊本高2</v>
      </c>
      <c r="C255" s="46">
        <v>44892</v>
      </c>
      <c r="D255" s="6" t="s">
        <v>156</v>
      </c>
      <c r="E255" s="6" t="s">
        <v>165</v>
      </c>
      <c r="F255" s="49" t="s">
        <v>165</v>
      </c>
      <c r="G255" s="7">
        <v>0.41666666666666669</v>
      </c>
      <c r="H255" s="7">
        <v>0.58333333333333337</v>
      </c>
      <c r="I255" s="42">
        <v>12.15</v>
      </c>
      <c r="J255" s="46">
        <v>44875</v>
      </c>
      <c r="K255" s="8" t="s">
        <v>177</v>
      </c>
      <c r="L255" s="41" t="s">
        <v>166</v>
      </c>
      <c r="M255" s="42">
        <v>12.4</v>
      </c>
    </row>
    <row r="256" spans="1:13" hidden="1" x14ac:dyDescent="0.4">
      <c r="A256" t="str">
        <f t="shared" si="6"/>
        <v>熊本低</v>
      </c>
      <c r="B256" t="str">
        <f>+IF(A256="","",E256&amp;D256&amp;COUNTIF($A$2:A256,A256))</f>
        <v>熊本低3</v>
      </c>
      <c r="C256" s="46">
        <v>44926</v>
      </c>
      <c r="D256" s="6" t="s">
        <v>159</v>
      </c>
      <c r="E256" s="6" t="s">
        <v>165</v>
      </c>
      <c r="F256" s="49" t="s">
        <v>165</v>
      </c>
      <c r="G256" s="7">
        <v>0.5</v>
      </c>
      <c r="H256" s="7">
        <v>0.58333333333333337</v>
      </c>
      <c r="I256" s="42">
        <v>7.54</v>
      </c>
      <c r="J256" s="46">
        <v>44906</v>
      </c>
      <c r="K256" s="8" t="s">
        <v>181</v>
      </c>
      <c r="L256" s="41" t="s">
        <v>166</v>
      </c>
      <c r="M256" s="42">
        <v>7.8</v>
      </c>
    </row>
    <row r="257" spans="1:13" hidden="1" x14ac:dyDescent="0.4">
      <c r="A257" t="str">
        <f t="shared" si="6"/>
        <v>熊本高</v>
      </c>
      <c r="B257" t="str">
        <f>+IF(A257="","",E257&amp;D257&amp;COUNTIF($A$2:A257,A257))</f>
        <v>熊本高3</v>
      </c>
      <c r="C257" s="46">
        <v>44926</v>
      </c>
      <c r="D257" s="6" t="s">
        <v>156</v>
      </c>
      <c r="E257" s="6" t="s">
        <v>165</v>
      </c>
      <c r="F257" s="49" t="s">
        <v>165</v>
      </c>
      <c r="G257" s="7">
        <v>0.5</v>
      </c>
      <c r="H257" s="7">
        <v>0.58333333333333337</v>
      </c>
      <c r="I257" s="42">
        <v>7.54</v>
      </c>
      <c r="J257" s="46">
        <v>44906</v>
      </c>
      <c r="K257" s="8" t="s">
        <v>181</v>
      </c>
      <c r="L257" s="41" t="s">
        <v>166</v>
      </c>
      <c r="M257" s="42">
        <v>7.8</v>
      </c>
    </row>
    <row r="258" spans="1:13" hidden="1" x14ac:dyDescent="0.4">
      <c r="A258" t="str">
        <f t="shared" si="6"/>
        <v>熊本低</v>
      </c>
      <c r="B258" t="str">
        <f>+IF(A258="","",E258&amp;D258&amp;COUNTIF($A$2:A258,A258))</f>
        <v>熊本低4</v>
      </c>
      <c r="C258" s="46">
        <v>44927</v>
      </c>
      <c r="D258" s="6" t="s">
        <v>159</v>
      </c>
      <c r="E258" s="6" t="s">
        <v>165</v>
      </c>
      <c r="F258" s="49" t="s">
        <v>165</v>
      </c>
      <c r="G258" s="7">
        <v>0.33333333333333331</v>
      </c>
      <c r="H258" s="7">
        <v>0.66666666666666663</v>
      </c>
      <c r="I258" s="42">
        <v>11.12</v>
      </c>
      <c r="J258" s="46">
        <v>44931</v>
      </c>
      <c r="K258" s="8" t="s">
        <v>177</v>
      </c>
      <c r="L258" s="41" t="s">
        <v>166</v>
      </c>
      <c r="M258" s="42">
        <v>11.25</v>
      </c>
    </row>
    <row r="259" spans="1:13" hidden="1" x14ac:dyDescent="0.4">
      <c r="A259" t="str">
        <f t="shared" si="6"/>
        <v>熊本高</v>
      </c>
      <c r="B259" t="str">
        <f>+IF(A259="","",E259&amp;D259&amp;COUNTIF($A$2:A259,A259))</f>
        <v>熊本高4</v>
      </c>
      <c r="C259" s="46">
        <v>44927</v>
      </c>
      <c r="D259" s="6" t="s">
        <v>156</v>
      </c>
      <c r="E259" s="6" t="s">
        <v>165</v>
      </c>
      <c r="F259" s="49" t="s">
        <v>165</v>
      </c>
      <c r="G259" s="7">
        <v>0.33333333333333331</v>
      </c>
      <c r="H259" s="7">
        <v>0.66666666666666663</v>
      </c>
      <c r="I259" s="42">
        <v>11.12</v>
      </c>
      <c r="J259" s="46">
        <v>44931</v>
      </c>
      <c r="K259" s="8" t="s">
        <v>177</v>
      </c>
      <c r="L259" s="41" t="s">
        <v>166</v>
      </c>
      <c r="M259" s="42">
        <v>11.25</v>
      </c>
    </row>
    <row r="260" spans="1:13" hidden="1" x14ac:dyDescent="0.4">
      <c r="A260" t="str">
        <f t="shared" si="6"/>
        <v>熊本低</v>
      </c>
      <c r="B260" t="str">
        <f>+IF(A260="","",E260&amp;D260&amp;COUNTIF($A$2:A260,A260))</f>
        <v>熊本低5</v>
      </c>
      <c r="C260" s="46">
        <v>44928</v>
      </c>
      <c r="D260" s="6" t="s">
        <v>159</v>
      </c>
      <c r="E260" s="6" t="s">
        <v>165</v>
      </c>
      <c r="F260" s="49" t="s">
        <v>165</v>
      </c>
      <c r="G260" s="7">
        <v>0.4375</v>
      </c>
      <c r="H260" s="7">
        <v>0.625</v>
      </c>
      <c r="I260" s="42">
        <v>11.36</v>
      </c>
      <c r="J260" s="46">
        <v>44954</v>
      </c>
      <c r="K260" s="8" t="s">
        <v>180</v>
      </c>
      <c r="L260" s="41" t="s">
        <v>166</v>
      </c>
      <c r="M260" s="42">
        <v>11.56</v>
      </c>
    </row>
    <row r="261" spans="1:13" hidden="1" x14ac:dyDescent="0.4">
      <c r="A261" t="str">
        <f t="shared" si="6"/>
        <v>熊本高</v>
      </c>
      <c r="B261" t="str">
        <f>+IF(A261="","",E261&amp;D261&amp;COUNTIF($A$2:A261,A261))</f>
        <v>熊本高5</v>
      </c>
      <c r="C261" s="46">
        <v>44928</v>
      </c>
      <c r="D261" s="6" t="s">
        <v>156</v>
      </c>
      <c r="E261" s="6" t="s">
        <v>165</v>
      </c>
      <c r="F261" s="49" t="s">
        <v>165</v>
      </c>
      <c r="G261" s="7">
        <v>0.4375</v>
      </c>
      <c r="H261" s="7">
        <v>0.625</v>
      </c>
      <c r="I261" s="42">
        <v>11.36</v>
      </c>
      <c r="J261" s="46">
        <v>44954</v>
      </c>
      <c r="K261" s="8" t="s">
        <v>180</v>
      </c>
      <c r="L261" s="41" t="s">
        <v>166</v>
      </c>
      <c r="M261" s="42">
        <v>11.56</v>
      </c>
    </row>
    <row r="262" spans="1:13" hidden="1" x14ac:dyDescent="0.4">
      <c r="A262" t="str">
        <f t="shared" si="6"/>
        <v>熊本低</v>
      </c>
      <c r="B262" t="str">
        <f>+IF(A262="","",E262&amp;D262&amp;COUNTIF($A$2:A262,A262))</f>
        <v>熊本低6</v>
      </c>
      <c r="C262" s="46">
        <v>44929</v>
      </c>
      <c r="D262" s="6" t="s">
        <v>159</v>
      </c>
      <c r="E262" s="6" t="s">
        <v>165</v>
      </c>
      <c r="F262" s="49" t="s">
        <v>165</v>
      </c>
      <c r="G262" s="7">
        <v>0.45833333333333331</v>
      </c>
      <c r="H262" s="7">
        <v>0.625</v>
      </c>
      <c r="I262" s="42">
        <v>12.19</v>
      </c>
      <c r="J262" s="46">
        <v>44937</v>
      </c>
      <c r="K262" s="8" t="s">
        <v>178</v>
      </c>
      <c r="L262" s="41" t="s">
        <v>166</v>
      </c>
      <c r="M262" s="42">
        <v>12.7</v>
      </c>
    </row>
    <row r="263" spans="1:13" hidden="1" x14ac:dyDescent="0.4">
      <c r="A263" t="str">
        <f t="shared" si="6"/>
        <v>熊本高</v>
      </c>
      <c r="B263" t="str">
        <f>+IF(A263="","",E263&amp;D263&amp;COUNTIF($A$2:A263,A263))</f>
        <v>熊本高6</v>
      </c>
      <c r="C263" s="46">
        <v>44929</v>
      </c>
      <c r="D263" s="6" t="s">
        <v>156</v>
      </c>
      <c r="E263" s="6" t="s">
        <v>165</v>
      </c>
      <c r="F263" s="49" t="s">
        <v>165</v>
      </c>
      <c r="G263" s="7">
        <v>0.45833333333333331</v>
      </c>
      <c r="H263" s="7">
        <v>0.625</v>
      </c>
      <c r="I263" s="42">
        <v>12.19</v>
      </c>
      <c r="J263" s="46">
        <v>44937</v>
      </c>
      <c r="K263" s="8" t="s">
        <v>178</v>
      </c>
      <c r="L263" s="41" t="s">
        <v>166</v>
      </c>
      <c r="M263" s="42">
        <v>12.7</v>
      </c>
    </row>
    <row r="264" spans="1:13" hidden="1" x14ac:dyDescent="0.4">
      <c r="A264" t="str">
        <f t="shared" si="6"/>
        <v>熊本低</v>
      </c>
      <c r="B264" t="str">
        <f>+IF(A264="","",E264&amp;D264&amp;COUNTIF($A$2:A264,A264))</f>
        <v>熊本低7</v>
      </c>
      <c r="C264" s="46">
        <v>44930</v>
      </c>
      <c r="D264" s="6" t="s">
        <v>159</v>
      </c>
      <c r="E264" s="6" t="s">
        <v>165</v>
      </c>
      <c r="F264" s="49" t="s">
        <v>165</v>
      </c>
      <c r="G264" s="7">
        <v>0.47916666666666669</v>
      </c>
      <c r="H264" s="7">
        <v>0.60416666666666663</v>
      </c>
      <c r="I264" s="42">
        <v>12.89</v>
      </c>
      <c r="J264" s="46">
        <v>44936</v>
      </c>
      <c r="K264" s="8" t="s">
        <v>179</v>
      </c>
      <c r="L264" s="41" t="s">
        <v>166</v>
      </c>
      <c r="M264" s="42">
        <v>13.38</v>
      </c>
    </row>
    <row r="265" spans="1:13" hidden="1" x14ac:dyDescent="0.4">
      <c r="A265" t="str">
        <f t="shared" si="6"/>
        <v>熊本高</v>
      </c>
      <c r="B265" t="str">
        <f>+IF(A265="","",E265&amp;D265&amp;COUNTIF($A$2:A265,A265))</f>
        <v>熊本高7</v>
      </c>
      <c r="C265" s="46">
        <v>44930</v>
      </c>
      <c r="D265" s="6" t="s">
        <v>156</v>
      </c>
      <c r="E265" s="6" t="s">
        <v>165</v>
      </c>
      <c r="F265" s="49" t="s">
        <v>165</v>
      </c>
      <c r="G265" s="7">
        <v>0.47916666666666669</v>
      </c>
      <c r="H265" s="7">
        <v>0.60416666666666663</v>
      </c>
      <c r="I265" s="42">
        <v>12.89</v>
      </c>
      <c r="J265" s="46">
        <v>44936</v>
      </c>
      <c r="K265" s="8" t="s">
        <v>179</v>
      </c>
      <c r="L265" s="41" t="s">
        <v>166</v>
      </c>
      <c r="M265" s="42">
        <v>13.38</v>
      </c>
    </row>
    <row r="266" spans="1:13" hidden="1" x14ac:dyDescent="0.4">
      <c r="A266" t="str">
        <f t="shared" si="6"/>
        <v>熊本低</v>
      </c>
      <c r="B266" t="str">
        <f>+IF(A266="","",E266&amp;D266&amp;COUNTIF($A$2:A266,A266))</f>
        <v>熊本低8</v>
      </c>
      <c r="C266" s="46">
        <v>44934</v>
      </c>
      <c r="D266" s="6" t="s">
        <v>159</v>
      </c>
      <c r="E266" s="6" t="s">
        <v>165</v>
      </c>
      <c r="F266" s="49" t="s">
        <v>165</v>
      </c>
      <c r="G266" s="7">
        <v>0.45833333333333331</v>
      </c>
      <c r="H266" s="7">
        <v>0.60416666666666663</v>
      </c>
      <c r="I266" s="42">
        <v>12.69</v>
      </c>
      <c r="J266" s="46">
        <v>44937</v>
      </c>
      <c r="K266" s="8" t="s">
        <v>178</v>
      </c>
      <c r="L266" s="41" t="s">
        <v>166</v>
      </c>
      <c r="M266" s="42">
        <v>12.7</v>
      </c>
    </row>
    <row r="267" spans="1:13" hidden="1" x14ac:dyDescent="0.4">
      <c r="A267" t="str">
        <f t="shared" si="6"/>
        <v>熊本高</v>
      </c>
      <c r="B267" t="str">
        <f>+IF(A267="","",E267&amp;D267&amp;COUNTIF($A$2:A267,A267))</f>
        <v>熊本高8</v>
      </c>
      <c r="C267" s="46">
        <v>44934</v>
      </c>
      <c r="D267" s="6" t="s">
        <v>156</v>
      </c>
      <c r="E267" s="6" t="s">
        <v>165</v>
      </c>
      <c r="F267" s="49" t="s">
        <v>165</v>
      </c>
      <c r="G267" s="7">
        <v>0.45833333333333331</v>
      </c>
      <c r="H267" s="7">
        <v>0.60416666666666663</v>
      </c>
      <c r="I267" s="42">
        <v>12.69</v>
      </c>
      <c r="J267" s="46">
        <v>44937</v>
      </c>
      <c r="K267" s="8" t="s">
        <v>178</v>
      </c>
      <c r="L267" s="41" t="s">
        <v>166</v>
      </c>
      <c r="M267" s="42">
        <v>12.7</v>
      </c>
    </row>
    <row r="268" spans="1:13" hidden="1" x14ac:dyDescent="0.4">
      <c r="A268" t="str">
        <f t="shared" si="6"/>
        <v>熊本低</v>
      </c>
      <c r="B268" t="str">
        <f>+IF(A268="","",E268&amp;D268&amp;COUNTIF($A$2:A268,A268))</f>
        <v>熊本低9</v>
      </c>
      <c r="C268" s="46">
        <v>44935</v>
      </c>
      <c r="D268" s="6" t="s">
        <v>159</v>
      </c>
      <c r="E268" s="6" t="s">
        <v>165</v>
      </c>
      <c r="F268" s="49" t="s">
        <v>165</v>
      </c>
      <c r="G268" s="7">
        <v>0.45833333333333331</v>
      </c>
      <c r="H268" s="7">
        <v>0.58333333333333337</v>
      </c>
      <c r="I268" s="42">
        <v>11.84</v>
      </c>
      <c r="J268" s="46">
        <v>44937</v>
      </c>
      <c r="K268" s="8" t="s">
        <v>178</v>
      </c>
      <c r="L268" s="41" t="s">
        <v>166</v>
      </c>
      <c r="M268" s="42">
        <v>12.7</v>
      </c>
    </row>
    <row r="269" spans="1:13" hidden="1" x14ac:dyDescent="0.4">
      <c r="A269" t="str">
        <f t="shared" si="6"/>
        <v>熊本高</v>
      </c>
      <c r="B269" t="str">
        <f>+IF(A269="","",E269&amp;D269&amp;COUNTIF($A$2:A269,A269))</f>
        <v>熊本高9</v>
      </c>
      <c r="C269" s="46">
        <v>44935</v>
      </c>
      <c r="D269" s="6" t="s">
        <v>156</v>
      </c>
      <c r="E269" s="6" t="s">
        <v>165</v>
      </c>
      <c r="F269" s="49" t="s">
        <v>165</v>
      </c>
      <c r="G269" s="7">
        <v>0.45833333333333331</v>
      </c>
      <c r="H269" s="7">
        <v>0.58333333333333337</v>
      </c>
      <c r="I269" s="42">
        <v>11.84</v>
      </c>
      <c r="J269" s="46">
        <v>44937</v>
      </c>
      <c r="K269" s="8" t="s">
        <v>178</v>
      </c>
      <c r="L269" s="41" t="s">
        <v>166</v>
      </c>
      <c r="M269" s="42">
        <v>12.7</v>
      </c>
    </row>
    <row r="270" spans="1:13" hidden="1" x14ac:dyDescent="0.4">
      <c r="A270" t="str">
        <f t="shared" si="6"/>
        <v>熊本低</v>
      </c>
      <c r="B270" t="str">
        <f>+IF(A270="","",E270&amp;D270&amp;COUNTIF($A$2:A270,A270))</f>
        <v>熊本低10</v>
      </c>
      <c r="C270" s="46">
        <v>44961</v>
      </c>
      <c r="D270" s="6" t="s">
        <v>159</v>
      </c>
      <c r="E270" s="6" t="s">
        <v>165</v>
      </c>
      <c r="F270" s="49" t="s">
        <v>165</v>
      </c>
      <c r="G270" s="7">
        <v>0.45833333333333331</v>
      </c>
      <c r="H270" s="7">
        <v>0.5625</v>
      </c>
      <c r="I270" s="42">
        <v>12.17</v>
      </c>
      <c r="J270" s="46">
        <v>44971</v>
      </c>
      <c r="K270" s="8" t="s">
        <v>179</v>
      </c>
      <c r="L270" s="41" t="s">
        <v>166</v>
      </c>
      <c r="M270" s="42">
        <v>12.27</v>
      </c>
    </row>
    <row r="271" spans="1:13" hidden="1" x14ac:dyDescent="0.4">
      <c r="A271" t="str">
        <f t="shared" si="6"/>
        <v>熊本高</v>
      </c>
      <c r="B271" t="str">
        <f>+IF(A271="","",E271&amp;D271&amp;COUNTIF($A$2:A271,A271))</f>
        <v>熊本高10</v>
      </c>
      <c r="C271" s="46">
        <v>44961</v>
      </c>
      <c r="D271" s="6" t="s">
        <v>156</v>
      </c>
      <c r="E271" s="6" t="s">
        <v>165</v>
      </c>
      <c r="F271" s="49" t="s">
        <v>165</v>
      </c>
      <c r="G271" s="7">
        <v>0.45833333333333331</v>
      </c>
      <c r="H271" s="7">
        <v>0.5625</v>
      </c>
      <c r="I271" s="42">
        <v>12.17</v>
      </c>
      <c r="J271" s="46">
        <v>44971</v>
      </c>
      <c r="K271" s="8" t="s">
        <v>179</v>
      </c>
      <c r="L271" s="41" t="s">
        <v>166</v>
      </c>
      <c r="M271" s="42">
        <v>12.27</v>
      </c>
    </row>
    <row r="272" spans="1:13" hidden="1" x14ac:dyDescent="0.4">
      <c r="A272" t="str">
        <f t="shared" si="6"/>
        <v>熊本低</v>
      </c>
      <c r="B272" t="str">
        <f>+IF(A272="","",E272&amp;D272&amp;COUNTIF($A$2:A272,A272))</f>
        <v>熊本低11</v>
      </c>
      <c r="C272" s="46">
        <v>44962</v>
      </c>
      <c r="D272" s="6" t="s">
        <v>159</v>
      </c>
      <c r="E272" s="6" t="s">
        <v>165</v>
      </c>
      <c r="F272" s="49" t="s">
        <v>165</v>
      </c>
      <c r="G272" s="7">
        <v>0.4375</v>
      </c>
      <c r="H272" s="7">
        <v>0.58333333333333337</v>
      </c>
      <c r="I272" s="42">
        <v>15.66</v>
      </c>
      <c r="J272" s="46">
        <v>44862</v>
      </c>
      <c r="K272" s="8" t="s">
        <v>176</v>
      </c>
      <c r="L272" s="41" t="s">
        <v>166</v>
      </c>
      <c r="M272" s="42">
        <v>15.86</v>
      </c>
    </row>
    <row r="273" spans="1:13" hidden="1" x14ac:dyDescent="0.4">
      <c r="A273" t="str">
        <f t="shared" si="6"/>
        <v>熊本高</v>
      </c>
      <c r="B273" t="str">
        <f>+IF(A273="","",E273&amp;D273&amp;COUNTIF($A$2:A273,A273))</f>
        <v>熊本高11</v>
      </c>
      <c r="C273" s="46">
        <v>44962</v>
      </c>
      <c r="D273" s="6" t="s">
        <v>156</v>
      </c>
      <c r="E273" s="6" t="s">
        <v>165</v>
      </c>
      <c r="F273" s="49" t="s">
        <v>165</v>
      </c>
      <c r="G273" s="7">
        <v>0.4375</v>
      </c>
      <c r="H273" s="7">
        <v>0.58333333333333337</v>
      </c>
      <c r="I273" s="42">
        <v>15.66</v>
      </c>
      <c r="J273" s="46">
        <v>44862</v>
      </c>
      <c r="K273" s="8" t="s">
        <v>176</v>
      </c>
      <c r="L273" s="41" t="s">
        <v>166</v>
      </c>
      <c r="M273" s="42">
        <v>15.86</v>
      </c>
    </row>
    <row r="274" spans="1:13" hidden="1" x14ac:dyDescent="0.4">
      <c r="A274" t="str">
        <f t="shared" si="6"/>
        <v>熊本低</v>
      </c>
      <c r="B274" t="str">
        <f>+IF(A274="","",E274&amp;D274&amp;COUNTIF($A$2:A274,A274))</f>
        <v>熊本低12</v>
      </c>
      <c r="C274" s="46">
        <v>44965</v>
      </c>
      <c r="D274" s="6" t="s">
        <v>159</v>
      </c>
      <c r="E274" s="6" t="s">
        <v>165</v>
      </c>
      <c r="F274" s="49" t="s">
        <v>165</v>
      </c>
      <c r="G274" s="7">
        <v>0.47916666666666669</v>
      </c>
      <c r="H274" s="7">
        <v>0.5625</v>
      </c>
      <c r="I274" s="42">
        <v>15.57</v>
      </c>
      <c r="J274" s="46">
        <v>44862</v>
      </c>
      <c r="K274" s="8" t="s">
        <v>176</v>
      </c>
      <c r="L274" s="41" t="s">
        <v>166</v>
      </c>
      <c r="M274" s="42">
        <v>15.86</v>
      </c>
    </row>
    <row r="275" spans="1:13" hidden="1" x14ac:dyDescent="0.4">
      <c r="A275" t="str">
        <f t="shared" si="6"/>
        <v>熊本高</v>
      </c>
      <c r="B275" t="str">
        <f>+IF(A275="","",E275&amp;D275&amp;COUNTIF($A$2:A275,A275))</f>
        <v>熊本高12</v>
      </c>
      <c r="C275" s="46">
        <v>44965</v>
      </c>
      <c r="D275" s="6" t="s">
        <v>156</v>
      </c>
      <c r="E275" s="6" t="s">
        <v>165</v>
      </c>
      <c r="F275" s="49" t="s">
        <v>165</v>
      </c>
      <c r="G275" s="7">
        <v>0.47916666666666669</v>
      </c>
      <c r="H275" s="7">
        <v>0.5625</v>
      </c>
      <c r="I275" s="42">
        <v>15.57</v>
      </c>
      <c r="J275" s="46">
        <v>44862</v>
      </c>
      <c r="K275" s="8" t="s">
        <v>176</v>
      </c>
      <c r="L275" s="41" t="s">
        <v>166</v>
      </c>
      <c r="M275" s="42">
        <v>15.86</v>
      </c>
    </row>
    <row r="276" spans="1:13" hidden="1" x14ac:dyDescent="0.4">
      <c r="A276" t="str">
        <f t="shared" si="6"/>
        <v>熊本低</v>
      </c>
      <c r="B276" t="str">
        <f>+IF(A276="","",E276&amp;D276&amp;COUNTIF($A$2:A276,A276))</f>
        <v>熊本低13</v>
      </c>
      <c r="C276" s="46">
        <v>44968</v>
      </c>
      <c r="D276" s="6" t="s">
        <v>159</v>
      </c>
      <c r="E276" s="6" t="s">
        <v>165</v>
      </c>
      <c r="F276" s="49" t="s">
        <v>165</v>
      </c>
      <c r="G276" s="7">
        <v>0.52083333333333337</v>
      </c>
      <c r="H276" s="7">
        <v>0.58333333333333337</v>
      </c>
      <c r="I276" s="42">
        <v>9.74</v>
      </c>
      <c r="J276" s="46">
        <v>44974</v>
      </c>
      <c r="K276" s="8" t="s">
        <v>176</v>
      </c>
      <c r="L276" s="41" t="s">
        <v>166</v>
      </c>
      <c r="M276" s="42">
        <v>10.3</v>
      </c>
    </row>
    <row r="277" spans="1:13" hidden="1" x14ac:dyDescent="0.4">
      <c r="A277" t="str">
        <f t="shared" si="6"/>
        <v>熊本高</v>
      </c>
      <c r="B277" t="str">
        <f>+IF(A277="","",E277&amp;D277&amp;COUNTIF($A$2:A277,A277))</f>
        <v>熊本高13</v>
      </c>
      <c r="C277" s="46">
        <v>44968</v>
      </c>
      <c r="D277" s="6" t="s">
        <v>156</v>
      </c>
      <c r="E277" s="6" t="s">
        <v>165</v>
      </c>
      <c r="F277" s="49" t="s">
        <v>165</v>
      </c>
      <c r="G277" s="7">
        <v>0.52083333333333337</v>
      </c>
      <c r="H277" s="7">
        <v>0.58333333333333337</v>
      </c>
      <c r="I277" s="42">
        <v>9.74</v>
      </c>
      <c r="J277" s="46">
        <v>44974</v>
      </c>
      <c r="K277" s="8" t="s">
        <v>176</v>
      </c>
      <c r="L277" s="41" t="s">
        <v>166</v>
      </c>
      <c r="M277" s="42">
        <v>10.3</v>
      </c>
    </row>
    <row r="278" spans="1:13" hidden="1" x14ac:dyDescent="0.4">
      <c r="A278" t="str">
        <f t="shared" si="6"/>
        <v>熊本低</v>
      </c>
      <c r="B278" t="str">
        <f>+IF(A278="","",E278&amp;D278&amp;COUNTIF($A$2:A278,A278))</f>
        <v>熊本低14</v>
      </c>
      <c r="C278" s="46">
        <v>44969</v>
      </c>
      <c r="D278" s="6" t="s">
        <v>159</v>
      </c>
      <c r="E278" s="6" t="s">
        <v>165</v>
      </c>
      <c r="F278" s="49" t="s">
        <v>165</v>
      </c>
      <c r="G278" s="7">
        <v>0.4375</v>
      </c>
      <c r="H278" s="7">
        <v>0.66666666666666663</v>
      </c>
      <c r="I278" s="42">
        <v>13.4</v>
      </c>
      <c r="J278" s="46">
        <v>44978</v>
      </c>
      <c r="K278" s="8" t="s">
        <v>179</v>
      </c>
      <c r="L278" s="41" t="s">
        <v>166</v>
      </c>
      <c r="M278" s="42">
        <v>13.43</v>
      </c>
    </row>
    <row r="279" spans="1:13" hidden="1" x14ac:dyDescent="0.4">
      <c r="A279" t="str">
        <f t="shared" si="6"/>
        <v>熊本高</v>
      </c>
      <c r="B279" t="str">
        <f>+IF(A279="","",E279&amp;D279&amp;COUNTIF($A$2:A279,A279))</f>
        <v>熊本高14</v>
      </c>
      <c r="C279" s="46">
        <v>44969</v>
      </c>
      <c r="D279" s="6" t="s">
        <v>156</v>
      </c>
      <c r="E279" s="6" t="s">
        <v>165</v>
      </c>
      <c r="F279" s="49" t="s">
        <v>165</v>
      </c>
      <c r="G279" s="7">
        <v>0.4375</v>
      </c>
      <c r="H279" s="7">
        <v>0.66666666666666663</v>
      </c>
      <c r="I279" s="42">
        <v>13.4</v>
      </c>
      <c r="J279" s="46">
        <v>44978</v>
      </c>
      <c r="K279" s="8" t="s">
        <v>179</v>
      </c>
      <c r="L279" s="41" t="s">
        <v>166</v>
      </c>
      <c r="M279" s="42">
        <v>13.43</v>
      </c>
    </row>
    <row r="280" spans="1:13" hidden="1" x14ac:dyDescent="0.4">
      <c r="A280" t="str">
        <f t="shared" si="6"/>
        <v>熊本低</v>
      </c>
      <c r="B280" t="str">
        <f>+IF(A280="","",E280&amp;D280&amp;COUNTIF($A$2:A280,A280))</f>
        <v>熊本低15</v>
      </c>
      <c r="C280" s="46">
        <v>44972</v>
      </c>
      <c r="D280" s="6" t="s">
        <v>159</v>
      </c>
      <c r="E280" s="6" t="s">
        <v>165</v>
      </c>
      <c r="F280" s="49" t="s">
        <v>165</v>
      </c>
      <c r="G280" s="7">
        <v>0.5</v>
      </c>
      <c r="H280" s="7">
        <v>0.5625</v>
      </c>
      <c r="I280" s="42">
        <v>15.7</v>
      </c>
      <c r="J280" s="46">
        <v>44862</v>
      </c>
      <c r="K280" s="8" t="s">
        <v>176</v>
      </c>
      <c r="L280" s="41" t="s">
        <v>166</v>
      </c>
      <c r="M280" s="42">
        <v>15.86</v>
      </c>
    </row>
    <row r="281" spans="1:13" hidden="1" x14ac:dyDescent="0.4">
      <c r="A281" t="str">
        <f t="shared" si="6"/>
        <v>熊本高</v>
      </c>
      <c r="B281" t="str">
        <f>+IF(A281="","",E281&amp;D281&amp;COUNTIF($A$2:A281,A281))</f>
        <v>熊本高15</v>
      </c>
      <c r="C281" s="46">
        <v>44972</v>
      </c>
      <c r="D281" s="6" t="s">
        <v>156</v>
      </c>
      <c r="E281" s="6" t="s">
        <v>165</v>
      </c>
      <c r="F281" s="49" t="s">
        <v>165</v>
      </c>
      <c r="G281" s="7">
        <v>0.5</v>
      </c>
      <c r="H281" s="7">
        <v>0.5625</v>
      </c>
      <c r="I281" s="42">
        <v>15.7</v>
      </c>
      <c r="J281" s="46">
        <v>44862</v>
      </c>
      <c r="K281" s="8" t="s">
        <v>176</v>
      </c>
      <c r="L281" s="41" t="s">
        <v>166</v>
      </c>
      <c r="M281" s="42">
        <v>15.86</v>
      </c>
    </row>
    <row r="282" spans="1:13" hidden="1" x14ac:dyDescent="0.4">
      <c r="A282" t="str">
        <f t="shared" si="6"/>
        <v>熊本低</v>
      </c>
      <c r="B282" t="str">
        <f>+IF(A282="","",E282&amp;D282&amp;COUNTIF($A$2:A282,A282))</f>
        <v>熊本低16</v>
      </c>
      <c r="C282" s="46">
        <v>44973</v>
      </c>
      <c r="D282" s="6" t="s">
        <v>159</v>
      </c>
      <c r="E282" s="6" t="s">
        <v>165</v>
      </c>
      <c r="F282" s="49" t="s">
        <v>165</v>
      </c>
      <c r="G282" s="7">
        <v>0.47916666666666669</v>
      </c>
      <c r="H282" s="7">
        <v>0.58333333333333337</v>
      </c>
      <c r="I282" s="42">
        <v>18.38</v>
      </c>
      <c r="J282" s="46">
        <v>44854</v>
      </c>
      <c r="K282" s="8" t="s">
        <v>177</v>
      </c>
      <c r="L282" s="41" t="s">
        <v>166</v>
      </c>
      <c r="M282" s="42">
        <v>18.670000000000002</v>
      </c>
    </row>
    <row r="283" spans="1:13" hidden="1" x14ac:dyDescent="0.4">
      <c r="A283" t="str">
        <f t="shared" si="6"/>
        <v>熊本高</v>
      </c>
      <c r="B283" t="str">
        <f>+IF(A283="","",E283&amp;D283&amp;COUNTIF($A$2:A283,A283))</f>
        <v>熊本高16</v>
      </c>
      <c r="C283" s="46">
        <v>44973</v>
      </c>
      <c r="D283" s="6" t="s">
        <v>156</v>
      </c>
      <c r="E283" s="6" t="s">
        <v>165</v>
      </c>
      <c r="F283" s="49" t="s">
        <v>165</v>
      </c>
      <c r="G283" s="7">
        <v>0.47916666666666669</v>
      </c>
      <c r="H283" s="7">
        <v>0.58333333333333337</v>
      </c>
      <c r="I283" s="42">
        <v>18.38</v>
      </c>
      <c r="J283" s="46">
        <v>44854</v>
      </c>
      <c r="K283" s="8" t="s">
        <v>177</v>
      </c>
      <c r="L283" s="41" t="s">
        <v>166</v>
      </c>
      <c r="M283" s="42">
        <v>18.670000000000002</v>
      </c>
    </row>
    <row r="284" spans="1:13" hidden="1" x14ac:dyDescent="0.4">
      <c r="A284" t="str">
        <f t="shared" si="6"/>
        <v>熊本低</v>
      </c>
      <c r="B284" t="str">
        <f>+IF(A284="","",E284&amp;D284&amp;COUNTIF($A$2:A284,A284))</f>
        <v>熊本低17</v>
      </c>
      <c r="C284" s="46">
        <v>44977</v>
      </c>
      <c r="D284" s="6" t="s">
        <v>159</v>
      </c>
      <c r="E284" s="6" t="s">
        <v>165</v>
      </c>
      <c r="F284" s="49" t="s">
        <v>165</v>
      </c>
      <c r="G284" s="7">
        <v>0.4375</v>
      </c>
      <c r="H284" s="7">
        <v>0.58333333333333337</v>
      </c>
      <c r="I284" s="42">
        <v>17.690000000000001</v>
      </c>
      <c r="J284" s="46">
        <v>44849</v>
      </c>
      <c r="K284" s="8" t="s">
        <v>180</v>
      </c>
      <c r="L284" s="41" t="s">
        <v>166</v>
      </c>
      <c r="M284" s="42">
        <v>18.079999999999998</v>
      </c>
    </row>
    <row r="285" spans="1:13" hidden="1" x14ac:dyDescent="0.4">
      <c r="A285" t="str">
        <f t="shared" si="6"/>
        <v>熊本高</v>
      </c>
      <c r="B285" t="str">
        <f>+IF(A285="","",E285&amp;D285&amp;COUNTIF($A$2:A285,A285))</f>
        <v>熊本高17</v>
      </c>
      <c r="C285" s="46">
        <v>44977</v>
      </c>
      <c r="D285" s="6" t="s">
        <v>156</v>
      </c>
      <c r="E285" s="6" t="s">
        <v>165</v>
      </c>
      <c r="F285" s="49" t="s">
        <v>165</v>
      </c>
      <c r="G285" s="7">
        <v>0.4375</v>
      </c>
      <c r="H285" s="7">
        <v>0.58333333333333337</v>
      </c>
      <c r="I285" s="42">
        <v>17.690000000000001</v>
      </c>
      <c r="J285" s="46">
        <v>44849</v>
      </c>
      <c r="K285" s="8" t="s">
        <v>180</v>
      </c>
      <c r="L285" s="41" t="s">
        <v>166</v>
      </c>
      <c r="M285" s="42">
        <v>18.079999999999998</v>
      </c>
    </row>
    <row r="286" spans="1:13" hidden="1" x14ac:dyDescent="0.4">
      <c r="A286" t="str">
        <f t="shared" si="6"/>
        <v>熊本低</v>
      </c>
      <c r="B286" t="str">
        <f>+IF(A286="","",E286&amp;D286&amp;COUNTIF($A$2:A286,A286))</f>
        <v>熊本低18</v>
      </c>
      <c r="C286" s="46">
        <v>44979</v>
      </c>
      <c r="D286" s="6" t="s">
        <v>159</v>
      </c>
      <c r="E286" s="6" t="s">
        <v>165</v>
      </c>
      <c r="F286" s="49" t="s">
        <v>165</v>
      </c>
      <c r="G286" s="7">
        <v>0.52083333333333337</v>
      </c>
      <c r="H286" s="7">
        <v>0.54166666666666663</v>
      </c>
      <c r="I286" s="42">
        <v>12.67</v>
      </c>
      <c r="J286" s="46">
        <v>44978</v>
      </c>
      <c r="K286" s="8" t="s">
        <v>179</v>
      </c>
      <c r="L286" s="41" t="s">
        <v>166</v>
      </c>
      <c r="M286" s="42">
        <v>13.43</v>
      </c>
    </row>
    <row r="287" spans="1:13" hidden="1" x14ac:dyDescent="0.4">
      <c r="A287" t="str">
        <f t="shared" si="6"/>
        <v>熊本高</v>
      </c>
      <c r="B287" t="str">
        <f>+IF(A287="","",E287&amp;D287&amp;COUNTIF($A$2:A287,A287))</f>
        <v>熊本高18</v>
      </c>
      <c r="C287" s="46">
        <v>44979</v>
      </c>
      <c r="D287" s="6" t="s">
        <v>156</v>
      </c>
      <c r="E287" s="6" t="s">
        <v>165</v>
      </c>
      <c r="F287" s="49" t="s">
        <v>165</v>
      </c>
      <c r="G287" s="7">
        <v>0.52083333333333337</v>
      </c>
      <c r="H287" s="7">
        <v>0.54166666666666663</v>
      </c>
      <c r="I287" s="42">
        <v>12.67</v>
      </c>
      <c r="J287" s="46">
        <v>44978</v>
      </c>
      <c r="K287" s="8" t="s">
        <v>179</v>
      </c>
      <c r="L287" s="41" t="s">
        <v>166</v>
      </c>
      <c r="M287" s="42">
        <v>13.43</v>
      </c>
    </row>
    <row r="288" spans="1:13" hidden="1" x14ac:dyDescent="0.4">
      <c r="A288" t="str">
        <f t="shared" si="6"/>
        <v>熊本低</v>
      </c>
      <c r="B288" t="str">
        <f>+IF(A288="","",E288&amp;D288&amp;COUNTIF($A$2:A288,A288))</f>
        <v>熊本低19</v>
      </c>
      <c r="C288" s="46">
        <v>44982</v>
      </c>
      <c r="D288" s="6" t="s">
        <v>159</v>
      </c>
      <c r="E288" s="6" t="s">
        <v>165</v>
      </c>
      <c r="F288" s="49" t="s">
        <v>165</v>
      </c>
      <c r="G288" s="7">
        <v>0.47916666666666669</v>
      </c>
      <c r="H288" s="7">
        <v>0.58333333333333337</v>
      </c>
      <c r="I288" s="42">
        <v>14.31</v>
      </c>
      <c r="J288" s="46">
        <v>44871</v>
      </c>
      <c r="K288" s="8" t="s">
        <v>181</v>
      </c>
      <c r="L288" s="41" t="s">
        <v>166</v>
      </c>
      <c r="M288" s="42">
        <v>14.37</v>
      </c>
    </row>
    <row r="289" spans="1:13" hidden="1" x14ac:dyDescent="0.4">
      <c r="A289" t="str">
        <f t="shared" si="6"/>
        <v>熊本高</v>
      </c>
      <c r="B289" t="str">
        <f>+IF(A289="","",E289&amp;D289&amp;COUNTIF($A$2:A289,A289))</f>
        <v>熊本高19</v>
      </c>
      <c r="C289" s="46">
        <v>44982</v>
      </c>
      <c r="D289" s="6" t="s">
        <v>156</v>
      </c>
      <c r="E289" s="6" t="s">
        <v>165</v>
      </c>
      <c r="F289" s="49" t="s">
        <v>165</v>
      </c>
      <c r="G289" s="7">
        <v>0.47916666666666669</v>
      </c>
      <c r="H289" s="7">
        <v>0.58333333333333337</v>
      </c>
      <c r="I289" s="42">
        <v>14.31</v>
      </c>
      <c r="J289" s="46">
        <v>44871</v>
      </c>
      <c r="K289" s="8" t="s">
        <v>181</v>
      </c>
      <c r="L289" s="41" t="s">
        <v>166</v>
      </c>
      <c r="M289" s="42">
        <v>14.37</v>
      </c>
    </row>
    <row r="290" spans="1:13" hidden="1" x14ac:dyDescent="0.4">
      <c r="A290" t="str">
        <f t="shared" si="6"/>
        <v>熊本低</v>
      </c>
      <c r="B290" t="str">
        <f>+IF(A290="","",E290&amp;D290&amp;COUNTIF($A$2:A290,A290))</f>
        <v>熊本低20</v>
      </c>
      <c r="C290" s="46">
        <v>44983</v>
      </c>
      <c r="D290" s="6" t="s">
        <v>159</v>
      </c>
      <c r="E290" s="6" t="s">
        <v>165</v>
      </c>
      <c r="F290" s="49" t="s">
        <v>165</v>
      </c>
      <c r="G290" s="7">
        <v>0.33333333333333331</v>
      </c>
      <c r="H290" s="7">
        <v>0.66666666666666663</v>
      </c>
      <c r="I290" s="42">
        <v>19.93</v>
      </c>
      <c r="J290" s="46">
        <v>44837</v>
      </c>
      <c r="K290" s="8" t="s">
        <v>175</v>
      </c>
      <c r="L290" s="41" t="s">
        <v>166</v>
      </c>
      <c r="M290" s="42">
        <v>19.940000000000001</v>
      </c>
    </row>
    <row r="291" spans="1:13" hidden="1" x14ac:dyDescent="0.4">
      <c r="A291" t="str">
        <f t="shared" si="6"/>
        <v>熊本高</v>
      </c>
      <c r="B291" t="str">
        <f>+IF(A291="","",E291&amp;D291&amp;COUNTIF($A$2:A291,A291))</f>
        <v>熊本高20</v>
      </c>
      <c r="C291" s="46">
        <v>44983</v>
      </c>
      <c r="D291" s="6" t="s">
        <v>156</v>
      </c>
      <c r="E291" s="6" t="s">
        <v>165</v>
      </c>
      <c r="F291" s="49" t="s">
        <v>165</v>
      </c>
      <c r="G291" s="7">
        <v>0.33333333333333331</v>
      </c>
      <c r="H291" s="7">
        <v>0.66666666666666663</v>
      </c>
      <c r="I291" s="42">
        <v>19.93</v>
      </c>
      <c r="J291" s="46">
        <v>44837</v>
      </c>
      <c r="K291" s="8" t="s">
        <v>175</v>
      </c>
      <c r="L291" s="41" t="s">
        <v>166</v>
      </c>
      <c r="M291" s="42">
        <v>19.940000000000001</v>
      </c>
    </row>
    <row r="292" spans="1:13" hidden="1" x14ac:dyDescent="0.4">
      <c r="A292" t="str">
        <f t="shared" si="6"/>
        <v>熊本低</v>
      </c>
      <c r="B292" t="str">
        <f>+IF(A292="","",E292&amp;D292&amp;COUNTIF($A$2:A292,A292))</f>
        <v>熊本低21</v>
      </c>
      <c r="C292" s="46">
        <v>44984</v>
      </c>
      <c r="D292" s="6" t="s">
        <v>159</v>
      </c>
      <c r="E292" s="6" t="s">
        <v>165</v>
      </c>
      <c r="F292" s="49" t="s">
        <v>165</v>
      </c>
      <c r="G292" s="7">
        <v>0.4375</v>
      </c>
      <c r="H292" s="7">
        <v>0.64583333333333337</v>
      </c>
      <c r="I292" s="42">
        <v>20.5</v>
      </c>
      <c r="J292" s="46">
        <v>44835</v>
      </c>
      <c r="K292" s="8" t="s">
        <v>180</v>
      </c>
      <c r="L292" s="41" t="s">
        <v>166</v>
      </c>
      <c r="M292" s="42">
        <v>20.75</v>
      </c>
    </row>
    <row r="293" spans="1:13" hidden="1" x14ac:dyDescent="0.4">
      <c r="A293" t="str">
        <f t="shared" ref="A293:A356" si="7">+E293&amp;D293</f>
        <v>熊本高</v>
      </c>
      <c r="B293" t="str">
        <f>+IF(A293="","",E293&amp;D293&amp;COUNTIF($A$2:A293,A293))</f>
        <v>熊本高21</v>
      </c>
      <c r="C293" s="46">
        <v>44984</v>
      </c>
      <c r="D293" s="6" t="s">
        <v>156</v>
      </c>
      <c r="E293" s="6" t="s">
        <v>165</v>
      </c>
      <c r="F293" s="49" t="s">
        <v>165</v>
      </c>
      <c r="G293" s="7">
        <v>0.4375</v>
      </c>
      <c r="H293" s="7">
        <v>0.64583333333333337</v>
      </c>
      <c r="I293" s="42">
        <v>20.5</v>
      </c>
      <c r="J293" s="46">
        <v>44835</v>
      </c>
      <c r="K293" s="8" t="s">
        <v>180</v>
      </c>
      <c r="L293" s="41" t="s">
        <v>166</v>
      </c>
      <c r="M293" s="42">
        <v>20.75</v>
      </c>
    </row>
    <row r="294" spans="1:13" hidden="1" x14ac:dyDescent="0.4">
      <c r="A294" t="str">
        <f t="shared" si="7"/>
        <v>熊本低</v>
      </c>
      <c r="B294" t="str">
        <f>+IF(A294="","",E294&amp;D294&amp;COUNTIF($A$2:A294,A294))</f>
        <v>熊本低22</v>
      </c>
      <c r="C294" s="46">
        <v>44985</v>
      </c>
      <c r="D294" s="6" t="s">
        <v>159</v>
      </c>
      <c r="E294" s="6" t="s">
        <v>165</v>
      </c>
      <c r="F294" s="49" t="s">
        <v>165</v>
      </c>
      <c r="G294" s="7">
        <v>0.4375</v>
      </c>
      <c r="H294" s="7">
        <v>0.64583333333333337</v>
      </c>
      <c r="I294" s="42">
        <v>20.16</v>
      </c>
      <c r="J294" s="46">
        <v>44835</v>
      </c>
      <c r="K294" s="8" t="s">
        <v>180</v>
      </c>
      <c r="L294" s="41" t="s">
        <v>166</v>
      </c>
      <c r="M294" s="42">
        <v>20.75</v>
      </c>
    </row>
    <row r="295" spans="1:13" hidden="1" x14ac:dyDescent="0.4">
      <c r="A295" t="str">
        <f t="shared" si="7"/>
        <v>熊本高</v>
      </c>
      <c r="B295" t="str">
        <f>+IF(A295="","",E295&amp;D295&amp;COUNTIF($A$2:A295,A295))</f>
        <v>熊本高22</v>
      </c>
      <c r="C295" s="46">
        <v>44985</v>
      </c>
      <c r="D295" s="6" t="s">
        <v>156</v>
      </c>
      <c r="E295" s="6" t="s">
        <v>165</v>
      </c>
      <c r="F295" s="49" t="s">
        <v>165</v>
      </c>
      <c r="G295" s="7">
        <v>0.4375</v>
      </c>
      <c r="H295" s="7">
        <v>0.64583333333333337</v>
      </c>
      <c r="I295" s="42">
        <v>20.16</v>
      </c>
      <c r="J295" s="46">
        <v>44835</v>
      </c>
      <c r="K295" s="8" t="s">
        <v>180</v>
      </c>
      <c r="L295" s="41" t="s">
        <v>166</v>
      </c>
      <c r="M295" s="42">
        <v>20.75</v>
      </c>
    </row>
    <row r="296" spans="1:13" hidden="1" x14ac:dyDescent="0.4">
      <c r="A296" t="str">
        <f t="shared" si="7"/>
        <v>福岡低</v>
      </c>
      <c r="B296" t="str">
        <f>+IF(A296="","",E296&amp;D296&amp;COUNTIF($A$2:A296,A296))</f>
        <v>福岡低1</v>
      </c>
      <c r="C296" s="46">
        <v>44857</v>
      </c>
      <c r="D296" s="6" t="s">
        <v>159</v>
      </c>
      <c r="E296" s="6" t="s">
        <v>173</v>
      </c>
      <c r="F296" s="49">
        <v>0.51</v>
      </c>
      <c r="G296" s="7">
        <v>0.4375</v>
      </c>
      <c r="H296" s="7">
        <v>0.54166666666666663</v>
      </c>
      <c r="I296" s="42">
        <v>15.65</v>
      </c>
      <c r="J296" s="46">
        <v>44863</v>
      </c>
      <c r="K296" s="8" t="s">
        <v>180</v>
      </c>
      <c r="L296" s="41" t="s">
        <v>172</v>
      </c>
      <c r="M296" s="42">
        <v>15.99</v>
      </c>
    </row>
    <row r="297" spans="1:13" hidden="1" x14ac:dyDescent="0.4">
      <c r="A297" t="str">
        <f t="shared" si="7"/>
        <v>福岡高</v>
      </c>
      <c r="B297" t="str">
        <f>+IF(A297="","",E297&amp;D297&amp;COUNTIF($A$2:A297,A297))</f>
        <v>福岡高1</v>
      </c>
      <c r="C297" s="46">
        <v>44857</v>
      </c>
      <c r="D297" s="6" t="s">
        <v>156</v>
      </c>
      <c r="E297" s="6" t="s">
        <v>173</v>
      </c>
      <c r="F297" s="49">
        <v>0.51</v>
      </c>
      <c r="G297" s="7">
        <v>0.4375</v>
      </c>
      <c r="H297" s="7">
        <v>0.54166666666666663</v>
      </c>
      <c r="I297" s="42">
        <v>15.65</v>
      </c>
      <c r="J297" s="46">
        <v>44863</v>
      </c>
      <c r="K297" s="8" t="s">
        <v>180</v>
      </c>
      <c r="L297" s="41" t="s">
        <v>172</v>
      </c>
      <c r="M297" s="42">
        <v>15.99</v>
      </c>
    </row>
    <row r="298" spans="1:13" hidden="1" x14ac:dyDescent="0.4">
      <c r="A298" t="str">
        <f t="shared" si="7"/>
        <v>福岡低</v>
      </c>
      <c r="B298" t="str">
        <f>+IF(A298="","",E298&amp;D298&amp;COUNTIF($A$2:A298,A298))</f>
        <v>福岡低2</v>
      </c>
      <c r="C298" s="46">
        <v>44892</v>
      </c>
      <c r="D298" s="6" t="s">
        <v>159</v>
      </c>
      <c r="E298" s="6" t="s">
        <v>173</v>
      </c>
      <c r="F298" s="49">
        <v>0.15</v>
      </c>
      <c r="G298" s="7">
        <v>0.41666666666666669</v>
      </c>
      <c r="H298" s="7">
        <v>0.58333333333333337</v>
      </c>
      <c r="I298" s="42">
        <v>11.27</v>
      </c>
      <c r="J298" s="46">
        <v>44880</v>
      </c>
      <c r="K298" s="8" t="s">
        <v>179</v>
      </c>
      <c r="L298" s="41" t="s">
        <v>158</v>
      </c>
      <c r="M298" s="42">
        <v>11.68</v>
      </c>
    </row>
    <row r="299" spans="1:13" hidden="1" x14ac:dyDescent="0.4">
      <c r="A299" t="str">
        <f t="shared" si="7"/>
        <v>福岡高</v>
      </c>
      <c r="B299" t="str">
        <f>+IF(A299="","",E299&amp;D299&amp;COUNTIF($A$2:A299,A299))</f>
        <v>福岡高2</v>
      </c>
      <c r="C299" s="46">
        <v>44892</v>
      </c>
      <c r="D299" s="6" t="s">
        <v>156</v>
      </c>
      <c r="E299" s="6" t="s">
        <v>173</v>
      </c>
      <c r="F299" s="49">
        <v>0.15</v>
      </c>
      <c r="G299" s="7">
        <v>0.41666666666666669</v>
      </c>
      <c r="H299" s="7">
        <v>0.58333333333333337</v>
      </c>
      <c r="I299" s="42">
        <v>11.27</v>
      </c>
      <c r="J299" s="46">
        <v>44880</v>
      </c>
      <c r="K299" s="8" t="s">
        <v>179</v>
      </c>
      <c r="L299" s="41" t="s">
        <v>158</v>
      </c>
      <c r="M299" s="42">
        <v>11.68</v>
      </c>
    </row>
    <row r="300" spans="1:13" hidden="1" x14ac:dyDescent="0.4">
      <c r="A300" t="str">
        <f t="shared" si="7"/>
        <v>福岡低</v>
      </c>
      <c r="B300" t="str">
        <f>+IF(A300="","",E300&amp;D300&amp;COUNTIF($A$2:A300,A300))</f>
        <v>福岡低3</v>
      </c>
      <c r="C300" s="46">
        <v>44926</v>
      </c>
      <c r="D300" s="6" t="s">
        <v>159</v>
      </c>
      <c r="E300" s="6" t="s">
        <v>173</v>
      </c>
      <c r="F300" s="49">
        <v>0.2</v>
      </c>
      <c r="G300" s="7">
        <v>0.5</v>
      </c>
      <c r="H300" s="7">
        <v>0.58333333333333337</v>
      </c>
      <c r="I300" s="42">
        <v>7.73</v>
      </c>
      <c r="J300" s="46">
        <v>44901</v>
      </c>
      <c r="K300" s="8" t="s">
        <v>179</v>
      </c>
      <c r="L300" s="41" t="s">
        <v>158</v>
      </c>
      <c r="M300" s="42">
        <v>8.1</v>
      </c>
    </row>
    <row r="301" spans="1:13" hidden="1" x14ac:dyDescent="0.4">
      <c r="A301" t="str">
        <f t="shared" si="7"/>
        <v>福岡高</v>
      </c>
      <c r="B301" t="str">
        <f>+IF(A301="","",E301&amp;D301&amp;COUNTIF($A$2:A301,A301))</f>
        <v>福岡高3</v>
      </c>
      <c r="C301" s="46">
        <v>44926</v>
      </c>
      <c r="D301" s="6" t="s">
        <v>156</v>
      </c>
      <c r="E301" s="6" t="s">
        <v>173</v>
      </c>
      <c r="F301" s="49">
        <v>0.2</v>
      </c>
      <c r="G301" s="7">
        <v>0.5</v>
      </c>
      <c r="H301" s="7">
        <v>0.58333333333333337</v>
      </c>
      <c r="I301" s="42">
        <v>7.73</v>
      </c>
      <c r="J301" s="46">
        <v>44901</v>
      </c>
      <c r="K301" s="8" t="s">
        <v>179</v>
      </c>
      <c r="L301" s="41" t="s">
        <v>158</v>
      </c>
      <c r="M301" s="42">
        <v>8.1</v>
      </c>
    </row>
    <row r="302" spans="1:13" hidden="1" x14ac:dyDescent="0.4">
      <c r="A302" t="str">
        <f t="shared" si="7"/>
        <v>福岡低</v>
      </c>
      <c r="B302" t="str">
        <f>+IF(A302="","",E302&amp;D302&amp;COUNTIF($A$2:A302,A302))</f>
        <v>福岡低4</v>
      </c>
      <c r="C302" s="46">
        <v>44927</v>
      </c>
      <c r="D302" s="6" t="s">
        <v>159</v>
      </c>
      <c r="E302" s="6" t="s">
        <v>173</v>
      </c>
      <c r="F302" s="49">
        <v>0.5</v>
      </c>
      <c r="G302" s="7">
        <v>0.33333333333333331</v>
      </c>
      <c r="H302" s="7">
        <v>0.66666666666666663</v>
      </c>
      <c r="I302" s="42">
        <v>10.7</v>
      </c>
      <c r="J302" s="46">
        <v>44937</v>
      </c>
      <c r="K302" s="8" t="s">
        <v>178</v>
      </c>
      <c r="L302" s="41" t="s">
        <v>158</v>
      </c>
      <c r="M302" s="42">
        <v>11.89</v>
      </c>
    </row>
    <row r="303" spans="1:13" hidden="1" x14ac:dyDescent="0.4">
      <c r="A303" t="str">
        <f t="shared" si="7"/>
        <v>福岡高</v>
      </c>
      <c r="B303" t="str">
        <f>+IF(A303="","",E303&amp;D303&amp;COUNTIF($A$2:A303,A303))</f>
        <v>福岡高4</v>
      </c>
      <c r="C303" s="46">
        <v>44927</v>
      </c>
      <c r="D303" s="6" t="s">
        <v>156</v>
      </c>
      <c r="E303" s="6" t="s">
        <v>173</v>
      </c>
      <c r="F303" s="49">
        <v>0.5</v>
      </c>
      <c r="G303" s="7">
        <v>0.33333333333333331</v>
      </c>
      <c r="H303" s="7">
        <v>0.66666666666666663</v>
      </c>
      <c r="I303" s="42">
        <v>10.7</v>
      </c>
      <c r="J303" s="46">
        <v>44937</v>
      </c>
      <c r="K303" s="8" t="s">
        <v>178</v>
      </c>
      <c r="L303" s="41" t="s">
        <v>158</v>
      </c>
      <c r="M303" s="42">
        <v>11.89</v>
      </c>
    </row>
    <row r="304" spans="1:13" hidden="1" x14ac:dyDescent="0.4">
      <c r="A304" t="str">
        <f t="shared" si="7"/>
        <v>福岡低</v>
      </c>
      <c r="B304" t="str">
        <f>+IF(A304="","",E304&amp;D304&amp;COUNTIF($A$2:A304,A304))</f>
        <v>福岡低5</v>
      </c>
      <c r="C304" s="46">
        <v>44928</v>
      </c>
      <c r="D304" s="6" t="s">
        <v>159</v>
      </c>
      <c r="E304" s="6" t="s">
        <v>173</v>
      </c>
      <c r="F304" s="49">
        <v>0.4</v>
      </c>
      <c r="G304" s="7">
        <v>0.4375</v>
      </c>
      <c r="H304" s="7">
        <v>0.625</v>
      </c>
      <c r="I304" s="42">
        <v>12.48</v>
      </c>
      <c r="J304" s="46">
        <v>44947</v>
      </c>
      <c r="K304" s="8" t="s">
        <v>180</v>
      </c>
      <c r="L304" s="41" t="s">
        <v>158</v>
      </c>
      <c r="M304" s="42">
        <v>12.64</v>
      </c>
    </row>
    <row r="305" spans="1:13" hidden="1" x14ac:dyDescent="0.4">
      <c r="A305" t="str">
        <f t="shared" si="7"/>
        <v>福岡高</v>
      </c>
      <c r="B305" t="str">
        <f>+IF(A305="","",E305&amp;D305&amp;COUNTIF($A$2:A305,A305))</f>
        <v>福岡高5</v>
      </c>
      <c r="C305" s="46">
        <v>44928</v>
      </c>
      <c r="D305" s="6" t="s">
        <v>156</v>
      </c>
      <c r="E305" s="6" t="s">
        <v>173</v>
      </c>
      <c r="F305" s="49">
        <v>0.4</v>
      </c>
      <c r="G305" s="7">
        <v>0.4375</v>
      </c>
      <c r="H305" s="7">
        <v>0.625</v>
      </c>
      <c r="I305" s="42">
        <v>12.48</v>
      </c>
      <c r="J305" s="46">
        <v>44947</v>
      </c>
      <c r="K305" s="8" t="s">
        <v>180</v>
      </c>
      <c r="L305" s="41" t="s">
        <v>158</v>
      </c>
      <c r="M305" s="42">
        <v>12.64</v>
      </c>
    </row>
    <row r="306" spans="1:13" hidden="1" x14ac:dyDescent="0.4">
      <c r="A306" t="str">
        <f t="shared" si="7"/>
        <v>福岡低</v>
      </c>
      <c r="B306" t="str">
        <f>+IF(A306="","",E306&amp;D306&amp;COUNTIF($A$2:A306,A306))</f>
        <v>福岡低6</v>
      </c>
      <c r="C306" s="46">
        <v>44929</v>
      </c>
      <c r="D306" s="6" t="s">
        <v>159</v>
      </c>
      <c r="E306" s="6" t="s">
        <v>173</v>
      </c>
      <c r="F306" s="49">
        <v>0.4</v>
      </c>
      <c r="G306" s="7">
        <v>0.45833333333333331</v>
      </c>
      <c r="H306" s="7">
        <v>0.625</v>
      </c>
      <c r="I306" s="42">
        <v>12.81</v>
      </c>
      <c r="J306" s="46">
        <v>44956</v>
      </c>
      <c r="K306" s="8" t="s">
        <v>175</v>
      </c>
      <c r="L306" s="41" t="s">
        <v>158</v>
      </c>
      <c r="M306" s="42">
        <v>14.66</v>
      </c>
    </row>
    <row r="307" spans="1:13" hidden="1" x14ac:dyDescent="0.4">
      <c r="A307" t="str">
        <f t="shared" si="7"/>
        <v>福岡高</v>
      </c>
      <c r="B307" t="str">
        <f>+IF(A307="","",E307&amp;D307&amp;COUNTIF($A$2:A307,A307))</f>
        <v>福岡高6</v>
      </c>
      <c r="C307" s="46">
        <v>44929</v>
      </c>
      <c r="D307" s="6" t="s">
        <v>156</v>
      </c>
      <c r="E307" s="6" t="s">
        <v>173</v>
      </c>
      <c r="F307" s="49">
        <v>0.4</v>
      </c>
      <c r="G307" s="7">
        <v>0.45833333333333331</v>
      </c>
      <c r="H307" s="7">
        <v>0.625</v>
      </c>
      <c r="I307" s="42">
        <v>12.81</v>
      </c>
      <c r="J307" s="46">
        <v>44956</v>
      </c>
      <c r="K307" s="8" t="s">
        <v>175</v>
      </c>
      <c r="L307" s="41" t="s">
        <v>158</v>
      </c>
      <c r="M307" s="42">
        <v>14.66</v>
      </c>
    </row>
    <row r="308" spans="1:13" hidden="1" x14ac:dyDescent="0.4">
      <c r="A308" t="str">
        <f t="shared" si="7"/>
        <v>福岡低</v>
      </c>
      <c r="B308" t="str">
        <f>+IF(A308="","",E308&amp;D308&amp;COUNTIF($A$2:A308,A308))</f>
        <v>福岡低7</v>
      </c>
      <c r="C308" s="46">
        <v>44930</v>
      </c>
      <c r="D308" s="6" t="s">
        <v>159</v>
      </c>
      <c r="E308" s="6" t="s">
        <v>173</v>
      </c>
      <c r="F308" s="49">
        <v>0.3</v>
      </c>
      <c r="G308" s="7">
        <v>0.47916666666666669</v>
      </c>
      <c r="H308" s="7">
        <v>0.60416666666666663</v>
      </c>
      <c r="I308" s="42">
        <v>12.27</v>
      </c>
      <c r="J308" s="46">
        <v>44947</v>
      </c>
      <c r="K308" s="8" t="s">
        <v>180</v>
      </c>
      <c r="L308" s="41" t="s">
        <v>158</v>
      </c>
      <c r="M308" s="42">
        <v>12.64</v>
      </c>
    </row>
    <row r="309" spans="1:13" hidden="1" x14ac:dyDescent="0.4">
      <c r="A309" t="str">
        <f t="shared" si="7"/>
        <v>福岡高</v>
      </c>
      <c r="B309" t="str">
        <f>+IF(A309="","",E309&amp;D309&amp;COUNTIF($A$2:A309,A309))</f>
        <v>福岡高7</v>
      </c>
      <c r="C309" s="46">
        <v>44930</v>
      </c>
      <c r="D309" s="6" t="s">
        <v>156</v>
      </c>
      <c r="E309" s="6" t="s">
        <v>173</v>
      </c>
      <c r="F309" s="49">
        <v>0.3</v>
      </c>
      <c r="G309" s="7">
        <v>0.47916666666666669</v>
      </c>
      <c r="H309" s="7">
        <v>0.60416666666666663</v>
      </c>
      <c r="I309" s="42">
        <v>12.27</v>
      </c>
      <c r="J309" s="46">
        <v>44947</v>
      </c>
      <c r="K309" s="8" t="s">
        <v>180</v>
      </c>
      <c r="L309" s="41" t="s">
        <v>158</v>
      </c>
      <c r="M309" s="42">
        <v>12.64</v>
      </c>
    </row>
    <row r="310" spans="1:13" hidden="1" x14ac:dyDescent="0.4">
      <c r="A310" t="str">
        <f t="shared" si="7"/>
        <v>福岡低</v>
      </c>
      <c r="B310" t="str">
        <f>+IF(A310="","",E310&amp;D310&amp;COUNTIF($A$2:A310,A310))</f>
        <v>福岡低8</v>
      </c>
      <c r="C310" s="46">
        <v>44934</v>
      </c>
      <c r="D310" s="6" t="s">
        <v>159</v>
      </c>
      <c r="E310" s="6" t="s">
        <v>173</v>
      </c>
      <c r="F310" s="49">
        <v>0.3</v>
      </c>
      <c r="G310" s="7">
        <v>0.45833333333333331</v>
      </c>
      <c r="H310" s="7">
        <v>0.60416666666666663</v>
      </c>
      <c r="I310" s="42">
        <v>12.84</v>
      </c>
      <c r="J310" s="46">
        <v>44956</v>
      </c>
      <c r="K310" s="8" t="s">
        <v>175</v>
      </c>
      <c r="L310" s="41" t="s">
        <v>158</v>
      </c>
      <c r="M310" s="42">
        <v>14.66</v>
      </c>
    </row>
    <row r="311" spans="1:13" hidden="1" x14ac:dyDescent="0.4">
      <c r="A311" t="str">
        <f t="shared" si="7"/>
        <v>福岡高</v>
      </c>
      <c r="B311" t="str">
        <f>+IF(A311="","",E311&amp;D311&amp;COUNTIF($A$2:A311,A311))</f>
        <v>福岡高8</v>
      </c>
      <c r="C311" s="46">
        <v>44934</v>
      </c>
      <c r="D311" s="6" t="s">
        <v>156</v>
      </c>
      <c r="E311" s="6" t="s">
        <v>173</v>
      </c>
      <c r="F311" s="49">
        <v>0.3</v>
      </c>
      <c r="G311" s="7">
        <v>0.45833333333333331</v>
      </c>
      <c r="H311" s="7">
        <v>0.60416666666666663</v>
      </c>
      <c r="I311" s="42">
        <v>12.84</v>
      </c>
      <c r="J311" s="46">
        <v>44956</v>
      </c>
      <c r="K311" s="8" t="s">
        <v>175</v>
      </c>
      <c r="L311" s="41" t="s">
        <v>158</v>
      </c>
      <c r="M311" s="42">
        <v>14.66</v>
      </c>
    </row>
    <row r="312" spans="1:13" hidden="1" x14ac:dyDescent="0.4">
      <c r="A312" t="str">
        <f t="shared" si="7"/>
        <v>福岡低</v>
      </c>
      <c r="B312" t="str">
        <f>+IF(A312="","",E312&amp;D312&amp;COUNTIF($A$2:A312,A312))</f>
        <v>福岡低9</v>
      </c>
      <c r="C312" s="46">
        <v>44935</v>
      </c>
      <c r="D312" s="6" t="s">
        <v>159</v>
      </c>
      <c r="E312" s="6" t="s">
        <v>173</v>
      </c>
      <c r="F312" s="49">
        <v>0.2</v>
      </c>
      <c r="G312" s="7">
        <v>0.45833333333333331</v>
      </c>
      <c r="H312" s="7">
        <v>0.58333333333333337</v>
      </c>
      <c r="I312" s="42">
        <v>8.1999999999999993</v>
      </c>
      <c r="J312" s="46">
        <v>44931</v>
      </c>
      <c r="K312" s="8" t="s">
        <v>177</v>
      </c>
      <c r="L312" s="41" t="s">
        <v>158</v>
      </c>
      <c r="M312" s="42">
        <v>9.1</v>
      </c>
    </row>
    <row r="313" spans="1:13" hidden="1" x14ac:dyDescent="0.4">
      <c r="A313" t="str">
        <f t="shared" si="7"/>
        <v>福岡高</v>
      </c>
      <c r="B313" t="str">
        <f>+IF(A313="","",E313&amp;D313&amp;COUNTIF($A$2:A313,A313))</f>
        <v>福岡高9</v>
      </c>
      <c r="C313" s="46">
        <v>44935</v>
      </c>
      <c r="D313" s="6" t="s">
        <v>156</v>
      </c>
      <c r="E313" s="6" t="s">
        <v>173</v>
      </c>
      <c r="F313" s="49">
        <v>0.2</v>
      </c>
      <c r="G313" s="7">
        <v>0.45833333333333331</v>
      </c>
      <c r="H313" s="7">
        <v>0.58333333333333337</v>
      </c>
      <c r="I313" s="42">
        <v>8.1999999999999993</v>
      </c>
      <c r="J313" s="46">
        <v>44931</v>
      </c>
      <c r="K313" s="8" t="s">
        <v>177</v>
      </c>
      <c r="L313" s="41" t="s">
        <v>158</v>
      </c>
      <c r="M313" s="42">
        <v>9.1</v>
      </c>
    </row>
    <row r="314" spans="1:13" hidden="1" x14ac:dyDescent="0.4">
      <c r="A314" t="str">
        <f t="shared" si="7"/>
        <v>福岡低</v>
      </c>
      <c r="B314" t="str">
        <f>+IF(A314="","",E314&amp;D314&amp;COUNTIF($A$2:A314,A314))</f>
        <v>福岡低10</v>
      </c>
      <c r="C314" s="46">
        <v>44961</v>
      </c>
      <c r="D314" s="6" t="s">
        <v>159</v>
      </c>
      <c r="E314" s="6" t="s">
        <v>173</v>
      </c>
      <c r="F314" s="49">
        <v>0.3</v>
      </c>
      <c r="G314" s="7">
        <v>0.45833333333333331</v>
      </c>
      <c r="H314" s="7">
        <v>0.5625</v>
      </c>
      <c r="I314" s="42">
        <v>13.47</v>
      </c>
      <c r="J314" s="46">
        <v>44890</v>
      </c>
      <c r="K314" s="8" t="s">
        <v>176</v>
      </c>
      <c r="L314" s="41" t="s">
        <v>158</v>
      </c>
      <c r="M314" s="42">
        <v>13.52</v>
      </c>
    </row>
    <row r="315" spans="1:13" hidden="1" x14ac:dyDescent="0.4">
      <c r="A315" t="str">
        <f t="shared" si="7"/>
        <v>福岡高</v>
      </c>
      <c r="B315" t="str">
        <f>+IF(A315="","",E315&amp;D315&amp;COUNTIF($A$2:A315,A315))</f>
        <v>福岡高10</v>
      </c>
      <c r="C315" s="46">
        <v>44961</v>
      </c>
      <c r="D315" s="6" t="s">
        <v>156</v>
      </c>
      <c r="E315" s="6" t="s">
        <v>173</v>
      </c>
      <c r="F315" s="49">
        <v>0.3</v>
      </c>
      <c r="G315" s="7">
        <v>0.45833333333333331</v>
      </c>
      <c r="H315" s="7">
        <v>0.5625</v>
      </c>
      <c r="I315" s="42">
        <v>13.47</v>
      </c>
      <c r="J315" s="46">
        <v>44890</v>
      </c>
      <c r="K315" s="8" t="s">
        <v>176</v>
      </c>
      <c r="L315" s="41" t="s">
        <v>158</v>
      </c>
      <c r="M315" s="42">
        <v>13.52</v>
      </c>
    </row>
    <row r="316" spans="1:13" hidden="1" x14ac:dyDescent="0.4">
      <c r="A316" t="str">
        <f t="shared" si="7"/>
        <v>福岡低</v>
      </c>
      <c r="B316" t="str">
        <f>+IF(A316="","",E316&amp;D316&amp;COUNTIF($A$2:A316,A316))</f>
        <v>福岡低11</v>
      </c>
      <c r="C316" s="46">
        <v>44962</v>
      </c>
      <c r="D316" s="6" t="s">
        <v>159</v>
      </c>
      <c r="E316" s="6" t="s">
        <v>173</v>
      </c>
      <c r="F316" s="49">
        <v>0.3</v>
      </c>
      <c r="G316" s="7">
        <v>0.4375</v>
      </c>
      <c r="H316" s="7">
        <v>0.58333333333333337</v>
      </c>
      <c r="I316" s="42">
        <v>14.98</v>
      </c>
      <c r="J316" s="46">
        <v>44957</v>
      </c>
      <c r="K316" s="8" t="s">
        <v>179</v>
      </c>
      <c r="L316" s="41" t="s">
        <v>158</v>
      </c>
      <c r="M316" s="42">
        <v>15.05</v>
      </c>
    </row>
    <row r="317" spans="1:13" hidden="1" x14ac:dyDescent="0.4">
      <c r="A317" t="str">
        <f t="shared" si="7"/>
        <v>福岡高</v>
      </c>
      <c r="B317" t="str">
        <f>+IF(A317="","",E317&amp;D317&amp;COUNTIF($A$2:A317,A317))</f>
        <v>福岡高11</v>
      </c>
      <c r="C317" s="46">
        <v>44962</v>
      </c>
      <c r="D317" s="6" t="s">
        <v>156</v>
      </c>
      <c r="E317" s="6" t="s">
        <v>173</v>
      </c>
      <c r="F317" s="49">
        <v>0.3</v>
      </c>
      <c r="G317" s="7">
        <v>0.4375</v>
      </c>
      <c r="H317" s="7">
        <v>0.58333333333333337</v>
      </c>
      <c r="I317" s="42">
        <v>14.98</v>
      </c>
      <c r="J317" s="46">
        <v>44957</v>
      </c>
      <c r="K317" s="8" t="s">
        <v>179</v>
      </c>
      <c r="L317" s="41" t="s">
        <v>158</v>
      </c>
      <c r="M317" s="42">
        <v>15.05</v>
      </c>
    </row>
    <row r="318" spans="1:13" hidden="1" x14ac:dyDescent="0.4">
      <c r="A318" t="str">
        <f t="shared" si="7"/>
        <v>福岡低</v>
      </c>
      <c r="B318" t="str">
        <f>+IF(A318="","",E318&amp;D318&amp;COUNTIF($A$2:A318,A318))</f>
        <v>福岡低12</v>
      </c>
      <c r="C318" s="46">
        <v>44965</v>
      </c>
      <c r="D318" s="6" t="s">
        <v>159</v>
      </c>
      <c r="E318" s="6" t="s">
        <v>173</v>
      </c>
      <c r="F318" s="49">
        <v>0.2</v>
      </c>
      <c r="G318" s="7">
        <v>0.47916666666666669</v>
      </c>
      <c r="H318" s="7">
        <v>0.5625</v>
      </c>
      <c r="I318" s="42">
        <v>13.76</v>
      </c>
      <c r="J318" s="46">
        <v>44956</v>
      </c>
      <c r="K318" s="8" t="s">
        <v>175</v>
      </c>
      <c r="L318" s="41" t="s">
        <v>158</v>
      </c>
      <c r="M318" s="42">
        <v>14.66</v>
      </c>
    </row>
    <row r="319" spans="1:13" hidden="1" x14ac:dyDescent="0.4">
      <c r="A319" t="str">
        <f t="shared" si="7"/>
        <v>福岡高</v>
      </c>
      <c r="B319" t="str">
        <f>+IF(A319="","",E319&amp;D319&amp;COUNTIF($A$2:A319,A319))</f>
        <v>福岡高12</v>
      </c>
      <c r="C319" s="46">
        <v>44965</v>
      </c>
      <c r="D319" s="6" t="s">
        <v>156</v>
      </c>
      <c r="E319" s="6" t="s">
        <v>173</v>
      </c>
      <c r="F319" s="49">
        <v>0.2</v>
      </c>
      <c r="G319" s="7">
        <v>0.47916666666666669</v>
      </c>
      <c r="H319" s="7">
        <v>0.5625</v>
      </c>
      <c r="I319" s="42">
        <v>13.76</v>
      </c>
      <c r="J319" s="46">
        <v>44956</v>
      </c>
      <c r="K319" s="8" t="s">
        <v>175</v>
      </c>
      <c r="L319" s="41" t="s">
        <v>158</v>
      </c>
      <c r="M319" s="42">
        <v>14.66</v>
      </c>
    </row>
    <row r="320" spans="1:13" hidden="1" x14ac:dyDescent="0.4">
      <c r="A320" t="str">
        <f t="shared" si="7"/>
        <v>福岡低</v>
      </c>
      <c r="B320" t="str">
        <f>+IF(A320="","",E320&amp;D320&amp;COUNTIF($A$2:A320,A320))</f>
        <v>福岡低13</v>
      </c>
      <c r="C320" s="46">
        <v>44968</v>
      </c>
      <c r="D320" s="6" t="s">
        <v>159</v>
      </c>
      <c r="E320" s="6" t="s">
        <v>173</v>
      </c>
      <c r="F320" s="49">
        <v>0.1</v>
      </c>
      <c r="G320" s="7">
        <v>0.52083333333333337</v>
      </c>
      <c r="H320" s="7">
        <v>0.58333333333333337</v>
      </c>
      <c r="I320" s="42">
        <v>9.18</v>
      </c>
      <c r="J320" s="46">
        <v>44981</v>
      </c>
      <c r="K320" s="8" t="s">
        <v>176</v>
      </c>
      <c r="L320" s="41" t="s">
        <v>158</v>
      </c>
      <c r="M320" s="42">
        <v>9.34</v>
      </c>
    </row>
    <row r="321" spans="1:13" hidden="1" x14ac:dyDescent="0.4">
      <c r="A321" t="str">
        <f t="shared" si="7"/>
        <v>福岡高</v>
      </c>
      <c r="B321" t="str">
        <f>+IF(A321="","",E321&amp;D321&amp;COUNTIF($A$2:A321,A321))</f>
        <v>福岡高13</v>
      </c>
      <c r="C321" s="46">
        <v>44968</v>
      </c>
      <c r="D321" s="6" t="s">
        <v>156</v>
      </c>
      <c r="E321" s="6" t="s">
        <v>173</v>
      </c>
      <c r="F321" s="49">
        <v>0.1</v>
      </c>
      <c r="G321" s="7">
        <v>0.52083333333333337</v>
      </c>
      <c r="H321" s="7">
        <v>0.58333333333333337</v>
      </c>
      <c r="I321" s="42">
        <v>9.18</v>
      </c>
      <c r="J321" s="46">
        <v>44981</v>
      </c>
      <c r="K321" s="8" t="s">
        <v>176</v>
      </c>
      <c r="L321" s="41" t="s">
        <v>158</v>
      </c>
      <c r="M321" s="42">
        <v>9.34</v>
      </c>
    </row>
    <row r="322" spans="1:13" hidden="1" x14ac:dyDescent="0.4">
      <c r="A322" t="str">
        <f t="shared" si="7"/>
        <v>福岡低</v>
      </c>
      <c r="B322" t="str">
        <f>+IF(A322="","",E322&amp;D322&amp;COUNTIF($A$2:A322,A322))</f>
        <v>福岡低14</v>
      </c>
      <c r="C322" s="46">
        <v>44969</v>
      </c>
      <c r="D322" s="6" t="s">
        <v>159</v>
      </c>
      <c r="E322" s="6" t="s">
        <v>173</v>
      </c>
      <c r="F322" s="49">
        <v>0.6</v>
      </c>
      <c r="G322" s="7">
        <v>0.4375</v>
      </c>
      <c r="H322" s="7">
        <v>0.66666666666666663</v>
      </c>
      <c r="I322" s="42">
        <v>13.26</v>
      </c>
      <c r="J322" s="46">
        <v>44883</v>
      </c>
      <c r="K322" s="8" t="s">
        <v>176</v>
      </c>
      <c r="L322" s="41" t="s">
        <v>158</v>
      </c>
      <c r="M322" s="42">
        <v>13.28</v>
      </c>
    </row>
    <row r="323" spans="1:13" hidden="1" x14ac:dyDescent="0.4">
      <c r="A323" t="str">
        <f t="shared" si="7"/>
        <v>福岡高</v>
      </c>
      <c r="B323" t="str">
        <f>+IF(A323="","",E323&amp;D323&amp;COUNTIF($A$2:A323,A323))</f>
        <v>福岡高14</v>
      </c>
      <c r="C323" s="46">
        <v>44969</v>
      </c>
      <c r="D323" s="6" t="s">
        <v>156</v>
      </c>
      <c r="E323" s="6" t="s">
        <v>173</v>
      </c>
      <c r="F323" s="49">
        <v>0.6</v>
      </c>
      <c r="G323" s="7">
        <v>0.4375</v>
      </c>
      <c r="H323" s="7">
        <v>0.66666666666666663</v>
      </c>
      <c r="I323" s="42">
        <v>13.26</v>
      </c>
      <c r="J323" s="46">
        <v>44883</v>
      </c>
      <c r="K323" s="8" t="s">
        <v>176</v>
      </c>
      <c r="L323" s="41" t="s">
        <v>158</v>
      </c>
      <c r="M323" s="42">
        <v>13.28</v>
      </c>
    </row>
    <row r="324" spans="1:13" hidden="1" x14ac:dyDescent="0.4">
      <c r="A324" t="str">
        <f t="shared" si="7"/>
        <v>福岡低</v>
      </c>
      <c r="B324" t="str">
        <f>+IF(A324="","",E324&amp;D324&amp;COUNTIF($A$2:A324,A324))</f>
        <v>福岡低15</v>
      </c>
      <c r="C324" s="46">
        <v>44972</v>
      </c>
      <c r="D324" s="6" t="s">
        <v>159</v>
      </c>
      <c r="E324" s="6" t="s">
        <v>173</v>
      </c>
      <c r="F324" s="49">
        <v>0.1</v>
      </c>
      <c r="G324" s="7">
        <v>0.5</v>
      </c>
      <c r="H324" s="7">
        <v>0.5625</v>
      </c>
      <c r="I324" s="42">
        <v>10.72</v>
      </c>
      <c r="J324" s="46">
        <v>44966</v>
      </c>
      <c r="K324" s="8" t="s">
        <v>177</v>
      </c>
      <c r="L324" s="41" t="s">
        <v>158</v>
      </c>
      <c r="M324" s="42">
        <v>11.52</v>
      </c>
    </row>
    <row r="325" spans="1:13" hidden="1" x14ac:dyDescent="0.4">
      <c r="A325" t="str">
        <f t="shared" si="7"/>
        <v>福岡高</v>
      </c>
      <c r="B325" t="str">
        <f>+IF(A325="","",E325&amp;D325&amp;COUNTIF($A$2:A325,A325))</f>
        <v>福岡高15</v>
      </c>
      <c r="C325" s="46">
        <v>44972</v>
      </c>
      <c r="D325" s="6" t="s">
        <v>156</v>
      </c>
      <c r="E325" s="6" t="s">
        <v>173</v>
      </c>
      <c r="F325" s="49">
        <v>0.1</v>
      </c>
      <c r="G325" s="7">
        <v>0.5</v>
      </c>
      <c r="H325" s="7">
        <v>0.5625</v>
      </c>
      <c r="I325" s="42">
        <v>10.72</v>
      </c>
      <c r="J325" s="46">
        <v>44966</v>
      </c>
      <c r="K325" s="8" t="s">
        <v>177</v>
      </c>
      <c r="L325" s="41" t="s">
        <v>158</v>
      </c>
      <c r="M325" s="42">
        <v>11.52</v>
      </c>
    </row>
    <row r="326" spans="1:13" hidden="1" x14ac:dyDescent="0.4">
      <c r="A326" t="str">
        <f t="shared" si="7"/>
        <v>福岡低</v>
      </c>
      <c r="B326" t="str">
        <f>+IF(A326="","",E326&amp;D326&amp;COUNTIF($A$2:A326,A326))</f>
        <v>福岡低16</v>
      </c>
      <c r="C326" s="46">
        <v>44973</v>
      </c>
      <c r="D326" s="6" t="s">
        <v>159</v>
      </c>
      <c r="E326" s="6" t="s">
        <v>173</v>
      </c>
      <c r="F326" s="49">
        <v>0.2</v>
      </c>
      <c r="G326" s="7">
        <v>0.47916666666666669</v>
      </c>
      <c r="H326" s="7">
        <v>0.58333333333333337</v>
      </c>
      <c r="I326" s="42">
        <v>18.239999999999998</v>
      </c>
      <c r="J326" s="46">
        <v>44854</v>
      </c>
      <c r="K326" s="8" t="s">
        <v>177</v>
      </c>
      <c r="L326" s="41" t="s">
        <v>158</v>
      </c>
      <c r="M326" s="42">
        <v>18.7</v>
      </c>
    </row>
    <row r="327" spans="1:13" hidden="1" x14ac:dyDescent="0.4">
      <c r="A327" t="str">
        <f t="shared" si="7"/>
        <v>福岡高</v>
      </c>
      <c r="B327" t="str">
        <f>+IF(A327="","",E327&amp;D327&amp;COUNTIF($A$2:A327,A327))</f>
        <v>福岡高16</v>
      </c>
      <c r="C327" s="46">
        <v>44973</v>
      </c>
      <c r="D327" s="6" t="s">
        <v>156</v>
      </c>
      <c r="E327" s="6" t="s">
        <v>173</v>
      </c>
      <c r="F327" s="49">
        <v>0.2</v>
      </c>
      <c r="G327" s="7">
        <v>0.47916666666666669</v>
      </c>
      <c r="H327" s="7">
        <v>0.58333333333333337</v>
      </c>
      <c r="I327" s="42">
        <v>18.239999999999998</v>
      </c>
      <c r="J327" s="46">
        <v>44854</v>
      </c>
      <c r="K327" s="8" t="s">
        <v>177</v>
      </c>
      <c r="L327" s="41" t="s">
        <v>158</v>
      </c>
      <c r="M327" s="42">
        <v>18.7</v>
      </c>
    </row>
    <row r="328" spans="1:13" hidden="1" x14ac:dyDescent="0.4">
      <c r="A328" t="str">
        <f t="shared" si="7"/>
        <v>福岡低</v>
      </c>
      <c r="B328" t="str">
        <f>+IF(A328="","",E328&amp;D328&amp;COUNTIF($A$2:A328,A328))</f>
        <v>福岡低17</v>
      </c>
      <c r="C328" s="46">
        <v>44977</v>
      </c>
      <c r="D328" s="6" t="s">
        <v>159</v>
      </c>
      <c r="E328" s="6" t="s">
        <v>173</v>
      </c>
      <c r="F328" s="49">
        <v>0.3</v>
      </c>
      <c r="G328" s="7">
        <v>0.4375</v>
      </c>
      <c r="H328" s="7">
        <v>0.58333333333333337</v>
      </c>
      <c r="I328" s="42">
        <v>18.54</v>
      </c>
      <c r="J328" s="46">
        <v>44854</v>
      </c>
      <c r="K328" s="8" t="s">
        <v>177</v>
      </c>
      <c r="L328" s="41" t="s">
        <v>158</v>
      </c>
      <c r="M328" s="42">
        <v>18.7</v>
      </c>
    </row>
    <row r="329" spans="1:13" hidden="1" x14ac:dyDescent="0.4">
      <c r="A329" t="str">
        <f t="shared" si="7"/>
        <v>福岡高</v>
      </c>
      <c r="B329" t="str">
        <f>+IF(A329="","",E329&amp;D329&amp;COUNTIF($A$2:A329,A329))</f>
        <v>福岡高17</v>
      </c>
      <c r="C329" s="46">
        <v>44977</v>
      </c>
      <c r="D329" s="6" t="s">
        <v>156</v>
      </c>
      <c r="E329" s="6" t="s">
        <v>173</v>
      </c>
      <c r="F329" s="49">
        <v>0.3</v>
      </c>
      <c r="G329" s="7">
        <v>0.4375</v>
      </c>
      <c r="H329" s="7">
        <v>0.58333333333333337</v>
      </c>
      <c r="I329" s="42">
        <v>18.54</v>
      </c>
      <c r="J329" s="46">
        <v>44854</v>
      </c>
      <c r="K329" s="8" t="s">
        <v>177</v>
      </c>
      <c r="L329" s="41" t="s">
        <v>158</v>
      </c>
      <c r="M329" s="42">
        <v>18.7</v>
      </c>
    </row>
    <row r="330" spans="1:13" hidden="1" x14ac:dyDescent="0.4">
      <c r="A330" t="str">
        <f t="shared" si="7"/>
        <v>福岡低</v>
      </c>
      <c r="B330" t="str">
        <f>+IF(A330="","",E330&amp;D330&amp;COUNTIF($A$2:A330,A330))</f>
        <v>福岡低18</v>
      </c>
      <c r="C330" s="46">
        <v>44979</v>
      </c>
      <c r="D330" s="6" t="s">
        <v>159</v>
      </c>
      <c r="E330" s="6" t="s">
        <v>173</v>
      </c>
      <c r="F330" s="49">
        <v>0.1</v>
      </c>
      <c r="G330" s="7">
        <v>0.52083333333333337</v>
      </c>
      <c r="H330" s="7">
        <v>0.54166666666666663</v>
      </c>
      <c r="I330" s="42">
        <v>17.39</v>
      </c>
      <c r="J330" s="46">
        <v>44855</v>
      </c>
      <c r="K330" s="8" t="s">
        <v>176</v>
      </c>
      <c r="L330" s="41" t="s">
        <v>158</v>
      </c>
      <c r="M330" s="42">
        <v>17.489999999999998</v>
      </c>
    </row>
    <row r="331" spans="1:13" hidden="1" x14ac:dyDescent="0.4">
      <c r="A331" t="str">
        <f t="shared" si="7"/>
        <v>福岡高</v>
      </c>
      <c r="B331" t="str">
        <f>+IF(A331="","",E331&amp;D331&amp;COUNTIF($A$2:A331,A331))</f>
        <v>福岡高18</v>
      </c>
      <c r="C331" s="46">
        <v>44979</v>
      </c>
      <c r="D331" s="6" t="s">
        <v>156</v>
      </c>
      <c r="E331" s="6" t="s">
        <v>173</v>
      </c>
      <c r="F331" s="49">
        <v>0.1</v>
      </c>
      <c r="G331" s="7">
        <v>0.52083333333333337</v>
      </c>
      <c r="H331" s="7">
        <v>0.54166666666666663</v>
      </c>
      <c r="I331" s="42">
        <v>17.39</v>
      </c>
      <c r="J331" s="46">
        <v>44855</v>
      </c>
      <c r="K331" s="8" t="s">
        <v>176</v>
      </c>
      <c r="L331" s="41" t="s">
        <v>158</v>
      </c>
      <c r="M331" s="42">
        <v>17.489999999999998</v>
      </c>
    </row>
    <row r="332" spans="1:13" hidden="1" x14ac:dyDescent="0.4">
      <c r="A332" t="str">
        <f t="shared" si="7"/>
        <v>福岡低</v>
      </c>
      <c r="B332" t="str">
        <f>+IF(A332="","",E332&amp;D332&amp;COUNTIF($A$2:A332,A332))</f>
        <v>福岡低19</v>
      </c>
      <c r="C332" s="46">
        <v>44982</v>
      </c>
      <c r="D332" s="6" t="s">
        <v>159</v>
      </c>
      <c r="E332" s="6" t="s">
        <v>173</v>
      </c>
      <c r="F332" s="49">
        <v>0.3</v>
      </c>
      <c r="G332" s="7">
        <v>0.47916666666666669</v>
      </c>
      <c r="H332" s="7">
        <v>0.58333333333333337</v>
      </c>
      <c r="I332" s="42">
        <v>7.98</v>
      </c>
      <c r="J332" s="46">
        <v>44959</v>
      </c>
      <c r="K332" s="8" t="s">
        <v>177</v>
      </c>
      <c r="L332" s="41" t="s">
        <v>158</v>
      </c>
      <c r="M332" s="42">
        <v>8.06</v>
      </c>
    </row>
    <row r="333" spans="1:13" hidden="1" x14ac:dyDescent="0.4">
      <c r="A333" t="str">
        <f t="shared" si="7"/>
        <v>福岡高</v>
      </c>
      <c r="B333" t="str">
        <f>+IF(A333="","",E333&amp;D333&amp;COUNTIF($A$2:A333,A333))</f>
        <v>福岡高19</v>
      </c>
      <c r="C333" s="46">
        <v>44982</v>
      </c>
      <c r="D333" s="6" t="s">
        <v>156</v>
      </c>
      <c r="E333" s="6" t="s">
        <v>173</v>
      </c>
      <c r="F333" s="49">
        <v>0.3</v>
      </c>
      <c r="G333" s="7">
        <v>0.47916666666666669</v>
      </c>
      <c r="H333" s="7">
        <v>0.58333333333333337</v>
      </c>
      <c r="I333" s="42">
        <v>7.98</v>
      </c>
      <c r="J333" s="46">
        <v>44959</v>
      </c>
      <c r="K333" s="8" t="s">
        <v>177</v>
      </c>
      <c r="L333" s="41" t="s">
        <v>158</v>
      </c>
      <c r="M333" s="42">
        <v>8.06</v>
      </c>
    </row>
    <row r="334" spans="1:13" hidden="1" x14ac:dyDescent="0.4">
      <c r="A334" t="str">
        <f t="shared" si="7"/>
        <v>福岡低</v>
      </c>
      <c r="B334" t="str">
        <f>+IF(A334="","",E334&amp;D334&amp;COUNTIF($A$2:A334,A334))</f>
        <v>福岡低20</v>
      </c>
      <c r="C334" s="46">
        <v>44983</v>
      </c>
      <c r="D334" s="6" t="s">
        <v>159</v>
      </c>
      <c r="E334" s="6" t="s">
        <v>173</v>
      </c>
      <c r="F334" s="49">
        <v>1</v>
      </c>
      <c r="G334" s="7">
        <v>0.33333333333333331</v>
      </c>
      <c r="H334" s="7">
        <v>0.66666666666666663</v>
      </c>
      <c r="I334" s="42">
        <v>18.36</v>
      </c>
      <c r="J334" s="46">
        <v>44847</v>
      </c>
      <c r="K334" s="8" t="s">
        <v>177</v>
      </c>
      <c r="L334" s="41" t="s">
        <v>158</v>
      </c>
      <c r="M334" s="42">
        <v>18.440000000000001</v>
      </c>
    </row>
    <row r="335" spans="1:13" hidden="1" x14ac:dyDescent="0.4">
      <c r="A335" t="str">
        <f t="shared" si="7"/>
        <v>福岡高</v>
      </c>
      <c r="B335" t="str">
        <f>+IF(A335="","",E335&amp;D335&amp;COUNTIF($A$2:A335,A335))</f>
        <v>福岡高20</v>
      </c>
      <c r="C335" s="46">
        <v>44983</v>
      </c>
      <c r="D335" s="6" t="s">
        <v>156</v>
      </c>
      <c r="E335" s="6" t="s">
        <v>173</v>
      </c>
      <c r="F335" s="49">
        <v>1</v>
      </c>
      <c r="G335" s="7">
        <v>0.33333333333333331</v>
      </c>
      <c r="H335" s="7">
        <v>0.66666666666666663</v>
      </c>
      <c r="I335" s="42">
        <v>18.36</v>
      </c>
      <c r="J335" s="46">
        <v>44847</v>
      </c>
      <c r="K335" s="8" t="s">
        <v>177</v>
      </c>
      <c r="L335" s="41" t="s">
        <v>158</v>
      </c>
      <c r="M335" s="42">
        <v>18.440000000000001</v>
      </c>
    </row>
    <row r="336" spans="1:13" hidden="1" x14ac:dyDescent="0.4">
      <c r="A336" t="str">
        <f t="shared" si="7"/>
        <v>福岡低</v>
      </c>
      <c r="B336" t="str">
        <f>+IF(A336="","",E336&amp;D336&amp;COUNTIF($A$2:A336,A336))</f>
        <v>福岡低21</v>
      </c>
      <c r="C336" s="46">
        <v>44984</v>
      </c>
      <c r="D336" s="6" t="s">
        <v>159</v>
      </c>
      <c r="E336" s="6" t="s">
        <v>173</v>
      </c>
      <c r="F336" s="49">
        <v>0.4</v>
      </c>
      <c r="G336" s="7">
        <v>0.4375</v>
      </c>
      <c r="H336" s="7">
        <v>0.64583333333333337</v>
      </c>
      <c r="I336" s="42">
        <v>20.3</v>
      </c>
      <c r="J336" s="46">
        <v>44835</v>
      </c>
      <c r="K336" s="8" t="s">
        <v>180</v>
      </c>
      <c r="L336" s="41" t="s">
        <v>158</v>
      </c>
      <c r="M336" s="42">
        <v>20.65</v>
      </c>
    </row>
    <row r="337" spans="1:13" hidden="1" x14ac:dyDescent="0.4">
      <c r="A337" t="str">
        <f t="shared" si="7"/>
        <v>福岡高</v>
      </c>
      <c r="B337" t="str">
        <f>+IF(A337="","",E337&amp;D337&amp;COUNTIF($A$2:A337,A337))</f>
        <v>福岡高21</v>
      </c>
      <c r="C337" s="46">
        <v>44984</v>
      </c>
      <c r="D337" s="6" t="s">
        <v>156</v>
      </c>
      <c r="E337" s="6" t="s">
        <v>173</v>
      </c>
      <c r="F337" s="49">
        <v>0.4</v>
      </c>
      <c r="G337" s="7">
        <v>0.4375</v>
      </c>
      <c r="H337" s="7">
        <v>0.64583333333333337</v>
      </c>
      <c r="I337" s="42">
        <v>20.3</v>
      </c>
      <c r="J337" s="46">
        <v>44835</v>
      </c>
      <c r="K337" s="8" t="s">
        <v>180</v>
      </c>
      <c r="L337" s="41" t="s">
        <v>158</v>
      </c>
      <c r="M337" s="42">
        <v>20.65</v>
      </c>
    </row>
    <row r="338" spans="1:13" hidden="1" x14ac:dyDescent="0.4">
      <c r="A338" t="str">
        <f t="shared" si="7"/>
        <v>福岡低</v>
      </c>
      <c r="B338" t="str">
        <f>+IF(A338="","",E338&amp;D338&amp;COUNTIF($A$2:A338,A338))</f>
        <v>福岡低22</v>
      </c>
      <c r="C338" s="46">
        <v>44985</v>
      </c>
      <c r="D338" s="6" t="s">
        <v>159</v>
      </c>
      <c r="E338" s="6" t="s">
        <v>173</v>
      </c>
      <c r="F338" s="49">
        <v>0.5</v>
      </c>
      <c r="G338" s="7">
        <v>0.4375</v>
      </c>
      <c r="H338" s="7">
        <v>0.64583333333333337</v>
      </c>
      <c r="I338" s="42">
        <v>18.510000000000002</v>
      </c>
      <c r="J338" s="46">
        <v>44854</v>
      </c>
      <c r="K338" s="8" t="s">
        <v>177</v>
      </c>
      <c r="L338" s="41" t="s">
        <v>158</v>
      </c>
      <c r="M338" s="42">
        <v>18.7</v>
      </c>
    </row>
    <row r="339" spans="1:13" hidden="1" x14ac:dyDescent="0.4">
      <c r="A339" t="str">
        <f t="shared" si="7"/>
        <v>福岡高</v>
      </c>
      <c r="B339" t="str">
        <f>+IF(A339="","",E339&amp;D339&amp;COUNTIF($A$2:A339,A339))</f>
        <v>福岡高22</v>
      </c>
      <c r="C339" s="46">
        <v>44985</v>
      </c>
      <c r="D339" s="6" t="s">
        <v>156</v>
      </c>
      <c r="E339" s="6" t="s">
        <v>173</v>
      </c>
      <c r="F339" s="49">
        <v>0.5</v>
      </c>
      <c r="G339" s="7">
        <v>0.4375</v>
      </c>
      <c r="H339" s="7">
        <v>0.64583333333333337</v>
      </c>
      <c r="I339" s="42">
        <v>18.510000000000002</v>
      </c>
      <c r="J339" s="46">
        <v>44854</v>
      </c>
      <c r="K339" s="8" t="s">
        <v>177</v>
      </c>
      <c r="L339" s="41" t="s">
        <v>158</v>
      </c>
      <c r="M339" s="42">
        <v>18.7</v>
      </c>
    </row>
    <row r="340" spans="1:13" hidden="1" x14ac:dyDescent="0.4">
      <c r="A340" t="str">
        <f t="shared" si="7"/>
        <v>北九州低</v>
      </c>
      <c r="B340" t="str">
        <f>+IF(A340="","",E340&amp;D340&amp;COUNTIF($A$2:A340,A340))</f>
        <v>北九州低1</v>
      </c>
      <c r="C340" s="46">
        <v>44857</v>
      </c>
      <c r="D340" s="6" t="s">
        <v>159</v>
      </c>
      <c r="E340" s="6" t="s">
        <v>171</v>
      </c>
      <c r="F340" s="49">
        <v>0.51</v>
      </c>
      <c r="G340" s="7">
        <v>0.4375</v>
      </c>
      <c r="H340" s="7">
        <v>0.54166666666666663</v>
      </c>
      <c r="I340" s="42">
        <v>15.65</v>
      </c>
      <c r="J340" s="46">
        <v>44863</v>
      </c>
      <c r="K340" s="8" t="s">
        <v>180</v>
      </c>
      <c r="L340" s="41" t="s">
        <v>172</v>
      </c>
      <c r="M340" s="42">
        <v>15.99</v>
      </c>
    </row>
    <row r="341" spans="1:13" hidden="1" x14ac:dyDescent="0.4">
      <c r="A341" t="str">
        <f t="shared" si="7"/>
        <v>北九州高</v>
      </c>
      <c r="B341" t="str">
        <f>+IF(A341="","",E341&amp;D341&amp;COUNTIF($A$2:A341,A341))</f>
        <v>北九州高1</v>
      </c>
      <c r="C341" s="46">
        <v>44857</v>
      </c>
      <c r="D341" s="6" t="s">
        <v>156</v>
      </c>
      <c r="E341" s="6" t="s">
        <v>171</v>
      </c>
      <c r="F341" s="49">
        <v>0.51</v>
      </c>
      <c r="G341" s="7">
        <v>0.4375</v>
      </c>
      <c r="H341" s="7">
        <v>0.54166666666666663</v>
      </c>
      <c r="I341" s="42">
        <v>15.65</v>
      </c>
      <c r="J341" s="46">
        <v>44863</v>
      </c>
      <c r="K341" s="8" t="s">
        <v>180</v>
      </c>
      <c r="L341" s="41" t="s">
        <v>172</v>
      </c>
      <c r="M341" s="42">
        <v>15.99</v>
      </c>
    </row>
    <row r="342" spans="1:13" hidden="1" x14ac:dyDescent="0.4">
      <c r="A342" t="str">
        <f t="shared" si="7"/>
        <v>北九州低</v>
      </c>
      <c r="B342" t="str">
        <f>+IF(A342="","",E342&amp;D342&amp;COUNTIF($A$2:A342,A342))</f>
        <v>北九州低2</v>
      </c>
      <c r="C342" s="46">
        <v>44892</v>
      </c>
      <c r="D342" s="6" t="s">
        <v>159</v>
      </c>
      <c r="E342" s="6" t="s">
        <v>171</v>
      </c>
      <c r="F342" s="49">
        <v>0.15</v>
      </c>
      <c r="G342" s="7">
        <v>0.41666666666666669</v>
      </c>
      <c r="H342" s="7">
        <v>0.58333333333333337</v>
      </c>
      <c r="I342" s="42">
        <v>11.27</v>
      </c>
      <c r="J342" s="46">
        <v>44880</v>
      </c>
      <c r="K342" s="8" t="s">
        <v>179</v>
      </c>
      <c r="L342" s="41" t="s">
        <v>158</v>
      </c>
      <c r="M342" s="42">
        <v>11.68</v>
      </c>
    </row>
    <row r="343" spans="1:13" hidden="1" x14ac:dyDescent="0.4">
      <c r="A343" t="str">
        <f t="shared" si="7"/>
        <v>北九州高</v>
      </c>
      <c r="B343" t="str">
        <f>+IF(A343="","",E343&amp;D343&amp;COUNTIF($A$2:A343,A343))</f>
        <v>北九州高2</v>
      </c>
      <c r="C343" s="46">
        <v>44892</v>
      </c>
      <c r="D343" s="6" t="s">
        <v>156</v>
      </c>
      <c r="E343" s="6" t="s">
        <v>171</v>
      </c>
      <c r="F343" s="49">
        <v>0.15</v>
      </c>
      <c r="G343" s="7">
        <v>0.41666666666666669</v>
      </c>
      <c r="H343" s="7">
        <v>0.58333333333333337</v>
      </c>
      <c r="I343" s="42">
        <v>11.27</v>
      </c>
      <c r="J343" s="46">
        <v>44880</v>
      </c>
      <c r="K343" s="8" t="s">
        <v>179</v>
      </c>
      <c r="L343" s="41" t="s">
        <v>158</v>
      </c>
      <c r="M343" s="42">
        <v>11.68</v>
      </c>
    </row>
    <row r="344" spans="1:13" hidden="1" x14ac:dyDescent="0.4">
      <c r="A344" t="str">
        <f t="shared" si="7"/>
        <v>北九州低</v>
      </c>
      <c r="B344" t="str">
        <f>+IF(A344="","",E344&amp;D344&amp;COUNTIF($A$2:A344,A344))</f>
        <v>北九州低3</v>
      </c>
      <c r="C344" s="46">
        <v>44926</v>
      </c>
      <c r="D344" s="6" t="s">
        <v>159</v>
      </c>
      <c r="E344" s="6" t="s">
        <v>171</v>
      </c>
      <c r="F344" s="49">
        <v>0.2</v>
      </c>
      <c r="G344" s="7">
        <v>0.5</v>
      </c>
      <c r="H344" s="7">
        <v>0.58333333333333337</v>
      </c>
      <c r="I344" s="42">
        <v>7.73</v>
      </c>
      <c r="J344" s="46">
        <v>44901</v>
      </c>
      <c r="K344" s="8" t="s">
        <v>179</v>
      </c>
      <c r="L344" s="41" t="s">
        <v>158</v>
      </c>
      <c r="M344" s="42">
        <v>8.1</v>
      </c>
    </row>
    <row r="345" spans="1:13" hidden="1" x14ac:dyDescent="0.4">
      <c r="A345" t="str">
        <f t="shared" si="7"/>
        <v>北九州高</v>
      </c>
      <c r="B345" t="str">
        <f>+IF(A345="","",E345&amp;D345&amp;COUNTIF($A$2:A345,A345))</f>
        <v>北九州高3</v>
      </c>
      <c r="C345" s="46">
        <v>44926</v>
      </c>
      <c r="D345" s="6" t="s">
        <v>156</v>
      </c>
      <c r="E345" s="6" t="s">
        <v>171</v>
      </c>
      <c r="F345" s="49">
        <v>0.2</v>
      </c>
      <c r="G345" s="7">
        <v>0.5</v>
      </c>
      <c r="H345" s="7">
        <v>0.58333333333333337</v>
      </c>
      <c r="I345" s="42">
        <v>7.73</v>
      </c>
      <c r="J345" s="46">
        <v>44901</v>
      </c>
      <c r="K345" s="8" t="s">
        <v>179</v>
      </c>
      <c r="L345" s="41" t="s">
        <v>158</v>
      </c>
      <c r="M345" s="42">
        <v>8.1</v>
      </c>
    </row>
    <row r="346" spans="1:13" hidden="1" x14ac:dyDescent="0.4">
      <c r="A346" t="str">
        <f t="shared" si="7"/>
        <v>北九州低</v>
      </c>
      <c r="B346" t="str">
        <f>+IF(A346="","",E346&amp;D346&amp;COUNTIF($A$2:A346,A346))</f>
        <v>北九州低4</v>
      </c>
      <c r="C346" s="46">
        <v>44927</v>
      </c>
      <c r="D346" s="6" t="s">
        <v>159</v>
      </c>
      <c r="E346" s="6" t="s">
        <v>171</v>
      </c>
      <c r="F346" s="49">
        <v>0.5</v>
      </c>
      <c r="G346" s="7">
        <v>0.33333333333333331</v>
      </c>
      <c r="H346" s="7">
        <v>0.66666666666666663</v>
      </c>
      <c r="I346" s="42">
        <v>10.7</v>
      </c>
      <c r="J346" s="46">
        <v>44937</v>
      </c>
      <c r="K346" s="8" t="s">
        <v>178</v>
      </c>
      <c r="L346" s="41" t="s">
        <v>158</v>
      </c>
      <c r="M346" s="42">
        <v>11.89</v>
      </c>
    </row>
    <row r="347" spans="1:13" hidden="1" x14ac:dyDescent="0.4">
      <c r="A347" t="str">
        <f t="shared" si="7"/>
        <v>北九州高</v>
      </c>
      <c r="B347" t="str">
        <f>+IF(A347="","",E347&amp;D347&amp;COUNTIF($A$2:A347,A347))</f>
        <v>北九州高4</v>
      </c>
      <c r="C347" s="46">
        <v>44927</v>
      </c>
      <c r="D347" s="6" t="s">
        <v>156</v>
      </c>
      <c r="E347" s="6" t="s">
        <v>171</v>
      </c>
      <c r="F347" s="49">
        <v>0.5</v>
      </c>
      <c r="G347" s="7">
        <v>0.33333333333333331</v>
      </c>
      <c r="H347" s="7">
        <v>0.66666666666666663</v>
      </c>
      <c r="I347" s="42">
        <v>10.7</v>
      </c>
      <c r="J347" s="46">
        <v>44937</v>
      </c>
      <c r="K347" s="8" t="s">
        <v>178</v>
      </c>
      <c r="L347" s="41" t="s">
        <v>158</v>
      </c>
      <c r="M347" s="42">
        <v>11.89</v>
      </c>
    </row>
    <row r="348" spans="1:13" hidden="1" x14ac:dyDescent="0.4">
      <c r="A348" t="str">
        <f t="shared" si="7"/>
        <v>北九州低</v>
      </c>
      <c r="B348" t="str">
        <f>+IF(A348="","",E348&amp;D348&amp;COUNTIF($A$2:A348,A348))</f>
        <v>北九州低5</v>
      </c>
      <c r="C348" s="46">
        <v>44928</v>
      </c>
      <c r="D348" s="6" t="s">
        <v>159</v>
      </c>
      <c r="E348" s="6" t="s">
        <v>171</v>
      </c>
      <c r="F348" s="49">
        <v>0.4</v>
      </c>
      <c r="G348" s="7">
        <v>0.4375</v>
      </c>
      <c r="H348" s="7">
        <v>0.625</v>
      </c>
      <c r="I348" s="42">
        <v>12.48</v>
      </c>
      <c r="J348" s="46">
        <v>44947</v>
      </c>
      <c r="K348" s="8" t="s">
        <v>180</v>
      </c>
      <c r="L348" s="41" t="s">
        <v>158</v>
      </c>
      <c r="M348" s="42">
        <v>12.64</v>
      </c>
    </row>
    <row r="349" spans="1:13" hidden="1" x14ac:dyDescent="0.4">
      <c r="A349" t="str">
        <f t="shared" si="7"/>
        <v>北九州高</v>
      </c>
      <c r="B349" t="str">
        <f>+IF(A349="","",E349&amp;D349&amp;COUNTIF($A$2:A349,A349))</f>
        <v>北九州高5</v>
      </c>
      <c r="C349" s="46">
        <v>44928</v>
      </c>
      <c r="D349" s="6" t="s">
        <v>156</v>
      </c>
      <c r="E349" s="6" t="s">
        <v>171</v>
      </c>
      <c r="F349" s="49">
        <v>0.4</v>
      </c>
      <c r="G349" s="7">
        <v>0.4375</v>
      </c>
      <c r="H349" s="7">
        <v>0.625</v>
      </c>
      <c r="I349" s="42">
        <v>12.48</v>
      </c>
      <c r="J349" s="46">
        <v>44947</v>
      </c>
      <c r="K349" s="8" t="s">
        <v>180</v>
      </c>
      <c r="L349" s="41" t="s">
        <v>158</v>
      </c>
      <c r="M349" s="42">
        <v>12.64</v>
      </c>
    </row>
    <row r="350" spans="1:13" hidden="1" x14ac:dyDescent="0.4">
      <c r="A350" t="str">
        <f t="shared" si="7"/>
        <v>北九州低</v>
      </c>
      <c r="B350" t="str">
        <f>+IF(A350="","",E350&amp;D350&amp;COUNTIF($A$2:A350,A350))</f>
        <v>北九州低6</v>
      </c>
      <c r="C350" s="46">
        <v>44929</v>
      </c>
      <c r="D350" s="6" t="s">
        <v>159</v>
      </c>
      <c r="E350" s="6" t="s">
        <v>171</v>
      </c>
      <c r="F350" s="49">
        <v>0.4</v>
      </c>
      <c r="G350" s="7">
        <v>0.45833333333333331</v>
      </c>
      <c r="H350" s="7">
        <v>0.625</v>
      </c>
      <c r="I350" s="42">
        <v>12.81</v>
      </c>
      <c r="J350" s="46">
        <v>44956</v>
      </c>
      <c r="K350" s="8" t="s">
        <v>175</v>
      </c>
      <c r="L350" s="41" t="s">
        <v>158</v>
      </c>
      <c r="M350" s="42">
        <v>14.66</v>
      </c>
    </row>
    <row r="351" spans="1:13" hidden="1" x14ac:dyDescent="0.4">
      <c r="A351" t="str">
        <f t="shared" si="7"/>
        <v>北九州高</v>
      </c>
      <c r="B351" t="str">
        <f>+IF(A351="","",E351&amp;D351&amp;COUNTIF($A$2:A351,A351))</f>
        <v>北九州高6</v>
      </c>
      <c r="C351" s="46">
        <v>44929</v>
      </c>
      <c r="D351" s="6" t="s">
        <v>156</v>
      </c>
      <c r="E351" s="6" t="s">
        <v>171</v>
      </c>
      <c r="F351" s="49">
        <v>0.4</v>
      </c>
      <c r="G351" s="7">
        <v>0.45833333333333331</v>
      </c>
      <c r="H351" s="7">
        <v>0.625</v>
      </c>
      <c r="I351" s="42">
        <v>12.81</v>
      </c>
      <c r="J351" s="46">
        <v>44956</v>
      </c>
      <c r="K351" s="8" t="s">
        <v>175</v>
      </c>
      <c r="L351" s="41" t="s">
        <v>158</v>
      </c>
      <c r="M351" s="42">
        <v>14.66</v>
      </c>
    </row>
    <row r="352" spans="1:13" hidden="1" x14ac:dyDescent="0.4">
      <c r="A352" t="str">
        <f t="shared" si="7"/>
        <v>北九州低</v>
      </c>
      <c r="B352" t="str">
        <f>+IF(A352="","",E352&amp;D352&amp;COUNTIF($A$2:A352,A352))</f>
        <v>北九州低7</v>
      </c>
      <c r="C352" s="46">
        <v>44930</v>
      </c>
      <c r="D352" s="6" t="s">
        <v>159</v>
      </c>
      <c r="E352" s="6" t="s">
        <v>171</v>
      </c>
      <c r="F352" s="49">
        <v>0.3</v>
      </c>
      <c r="G352" s="7">
        <v>0.47916666666666669</v>
      </c>
      <c r="H352" s="7">
        <v>0.60416666666666663</v>
      </c>
      <c r="I352" s="42">
        <v>12.27</v>
      </c>
      <c r="J352" s="46">
        <v>44947</v>
      </c>
      <c r="K352" s="8" t="s">
        <v>180</v>
      </c>
      <c r="L352" s="41" t="s">
        <v>158</v>
      </c>
      <c r="M352" s="42">
        <v>12.64</v>
      </c>
    </row>
    <row r="353" spans="1:13" hidden="1" x14ac:dyDescent="0.4">
      <c r="A353" t="str">
        <f t="shared" si="7"/>
        <v>北九州高</v>
      </c>
      <c r="B353" t="str">
        <f>+IF(A353="","",E353&amp;D353&amp;COUNTIF($A$2:A353,A353))</f>
        <v>北九州高7</v>
      </c>
      <c r="C353" s="46">
        <v>44930</v>
      </c>
      <c r="D353" s="6" t="s">
        <v>156</v>
      </c>
      <c r="E353" s="6" t="s">
        <v>171</v>
      </c>
      <c r="F353" s="49">
        <v>0.3</v>
      </c>
      <c r="G353" s="7">
        <v>0.47916666666666669</v>
      </c>
      <c r="H353" s="7">
        <v>0.60416666666666663</v>
      </c>
      <c r="I353" s="42">
        <v>12.27</v>
      </c>
      <c r="J353" s="46">
        <v>44947</v>
      </c>
      <c r="K353" s="8" t="s">
        <v>180</v>
      </c>
      <c r="L353" s="41" t="s">
        <v>158</v>
      </c>
      <c r="M353" s="42">
        <v>12.64</v>
      </c>
    </row>
    <row r="354" spans="1:13" hidden="1" x14ac:dyDescent="0.4">
      <c r="A354" t="str">
        <f t="shared" si="7"/>
        <v>北九州低</v>
      </c>
      <c r="B354" t="str">
        <f>+IF(A354="","",E354&amp;D354&amp;COUNTIF($A$2:A354,A354))</f>
        <v>北九州低8</v>
      </c>
      <c r="C354" s="46">
        <v>44934</v>
      </c>
      <c r="D354" s="6" t="s">
        <v>159</v>
      </c>
      <c r="E354" s="6" t="s">
        <v>171</v>
      </c>
      <c r="F354" s="49">
        <v>0.3</v>
      </c>
      <c r="G354" s="7">
        <v>0.45833333333333331</v>
      </c>
      <c r="H354" s="7">
        <v>0.60416666666666663</v>
      </c>
      <c r="I354" s="42">
        <v>12.84</v>
      </c>
      <c r="J354" s="46">
        <v>44956</v>
      </c>
      <c r="K354" s="8" t="s">
        <v>175</v>
      </c>
      <c r="L354" s="41" t="s">
        <v>158</v>
      </c>
      <c r="M354" s="42">
        <v>14.66</v>
      </c>
    </row>
    <row r="355" spans="1:13" hidden="1" x14ac:dyDescent="0.4">
      <c r="A355" t="str">
        <f t="shared" si="7"/>
        <v>北九州高</v>
      </c>
      <c r="B355" t="str">
        <f>+IF(A355="","",E355&amp;D355&amp;COUNTIF($A$2:A355,A355))</f>
        <v>北九州高8</v>
      </c>
      <c r="C355" s="46">
        <v>44934</v>
      </c>
      <c r="D355" s="6" t="s">
        <v>156</v>
      </c>
      <c r="E355" s="6" t="s">
        <v>171</v>
      </c>
      <c r="F355" s="49">
        <v>0.3</v>
      </c>
      <c r="G355" s="7">
        <v>0.45833333333333331</v>
      </c>
      <c r="H355" s="7">
        <v>0.60416666666666663</v>
      </c>
      <c r="I355" s="42">
        <v>12.84</v>
      </c>
      <c r="J355" s="46">
        <v>44956</v>
      </c>
      <c r="K355" s="8" t="s">
        <v>175</v>
      </c>
      <c r="L355" s="41" t="s">
        <v>158</v>
      </c>
      <c r="M355" s="42">
        <v>14.66</v>
      </c>
    </row>
    <row r="356" spans="1:13" hidden="1" x14ac:dyDescent="0.4">
      <c r="A356" t="str">
        <f t="shared" si="7"/>
        <v>北九州低</v>
      </c>
      <c r="B356" t="str">
        <f>+IF(A356="","",E356&amp;D356&amp;COUNTIF($A$2:A356,A356))</f>
        <v>北九州低9</v>
      </c>
      <c r="C356" s="46">
        <v>44935</v>
      </c>
      <c r="D356" s="6" t="s">
        <v>159</v>
      </c>
      <c r="E356" s="6" t="s">
        <v>171</v>
      </c>
      <c r="F356" s="49">
        <v>0.2</v>
      </c>
      <c r="G356" s="7">
        <v>0.45833333333333331</v>
      </c>
      <c r="H356" s="7">
        <v>0.58333333333333337</v>
      </c>
      <c r="I356" s="42">
        <v>8.1999999999999993</v>
      </c>
      <c r="J356" s="46">
        <v>44931</v>
      </c>
      <c r="K356" s="8" t="s">
        <v>177</v>
      </c>
      <c r="L356" s="41" t="s">
        <v>158</v>
      </c>
      <c r="M356" s="42">
        <v>9.1</v>
      </c>
    </row>
    <row r="357" spans="1:13" hidden="1" x14ac:dyDescent="0.4">
      <c r="A357" t="str">
        <f t="shared" ref="A357:A383" si="8">+E357&amp;D357</f>
        <v>北九州高</v>
      </c>
      <c r="B357" t="str">
        <f>+IF(A357="","",E357&amp;D357&amp;COUNTIF($A$2:A357,A357))</f>
        <v>北九州高9</v>
      </c>
      <c r="C357" s="46">
        <v>44935</v>
      </c>
      <c r="D357" s="6" t="s">
        <v>156</v>
      </c>
      <c r="E357" s="6" t="s">
        <v>171</v>
      </c>
      <c r="F357" s="49">
        <v>0.2</v>
      </c>
      <c r="G357" s="7">
        <v>0.45833333333333331</v>
      </c>
      <c r="H357" s="7">
        <v>0.58333333333333337</v>
      </c>
      <c r="I357" s="42">
        <v>8.1999999999999993</v>
      </c>
      <c r="J357" s="46">
        <v>44931</v>
      </c>
      <c r="K357" s="8" t="s">
        <v>177</v>
      </c>
      <c r="L357" s="41" t="s">
        <v>158</v>
      </c>
      <c r="M357" s="42">
        <v>9.1</v>
      </c>
    </row>
    <row r="358" spans="1:13" hidden="1" x14ac:dyDescent="0.4">
      <c r="A358" t="str">
        <f t="shared" si="8"/>
        <v>北九州低</v>
      </c>
      <c r="B358" t="str">
        <f>+IF(A358="","",E358&amp;D358&amp;COUNTIF($A$2:A358,A358))</f>
        <v>北九州低10</v>
      </c>
      <c r="C358" s="46">
        <v>44961</v>
      </c>
      <c r="D358" s="6" t="s">
        <v>159</v>
      </c>
      <c r="E358" s="6" t="s">
        <v>171</v>
      </c>
      <c r="F358" s="49">
        <v>0.3</v>
      </c>
      <c r="G358" s="7">
        <v>0.45833333333333331</v>
      </c>
      <c r="H358" s="7">
        <v>0.5625</v>
      </c>
      <c r="I358" s="42">
        <v>13.47</v>
      </c>
      <c r="J358" s="46">
        <v>44890</v>
      </c>
      <c r="K358" s="8" t="s">
        <v>176</v>
      </c>
      <c r="L358" s="41" t="s">
        <v>158</v>
      </c>
      <c r="M358" s="42">
        <v>13.52</v>
      </c>
    </row>
    <row r="359" spans="1:13" hidden="1" x14ac:dyDescent="0.4">
      <c r="A359" t="str">
        <f t="shared" si="8"/>
        <v>北九州高</v>
      </c>
      <c r="B359" t="str">
        <f>+IF(A359="","",E359&amp;D359&amp;COUNTIF($A$2:A359,A359))</f>
        <v>北九州高10</v>
      </c>
      <c r="C359" s="46">
        <v>44961</v>
      </c>
      <c r="D359" s="6" t="s">
        <v>156</v>
      </c>
      <c r="E359" s="6" t="s">
        <v>171</v>
      </c>
      <c r="F359" s="49">
        <v>0.3</v>
      </c>
      <c r="G359" s="7">
        <v>0.45833333333333331</v>
      </c>
      <c r="H359" s="7">
        <v>0.5625</v>
      </c>
      <c r="I359" s="42">
        <v>13.47</v>
      </c>
      <c r="J359" s="46">
        <v>44890</v>
      </c>
      <c r="K359" s="8" t="s">
        <v>176</v>
      </c>
      <c r="L359" s="41" t="s">
        <v>158</v>
      </c>
      <c r="M359" s="42">
        <v>13.52</v>
      </c>
    </row>
    <row r="360" spans="1:13" hidden="1" x14ac:dyDescent="0.4">
      <c r="A360" t="str">
        <f t="shared" si="8"/>
        <v>北九州低</v>
      </c>
      <c r="B360" t="str">
        <f>+IF(A360="","",E360&amp;D360&amp;COUNTIF($A$2:A360,A360))</f>
        <v>北九州低11</v>
      </c>
      <c r="C360" s="46">
        <v>44962</v>
      </c>
      <c r="D360" s="6" t="s">
        <v>159</v>
      </c>
      <c r="E360" s="6" t="s">
        <v>171</v>
      </c>
      <c r="F360" s="49">
        <v>0.3</v>
      </c>
      <c r="G360" s="7">
        <v>0.4375</v>
      </c>
      <c r="H360" s="7">
        <v>0.58333333333333337</v>
      </c>
      <c r="I360" s="42">
        <v>14.98</v>
      </c>
      <c r="J360" s="46">
        <v>44957</v>
      </c>
      <c r="K360" s="8" t="s">
        <v>179</v>
      </c>
      <c r="L360" s="41" t="s">
        <v>158</v>
      </c>
      <c r="M360" s="42">
        <v>15.05</v>
      </c>
    </row>
    <row r="361" spans="1:13" hidden="1" x14ac:dyDescent="0.4">
      <c r="A361" t="str">
        <f t="shared" si="8"/>
        <v>北九州高</v>
      </c>
      <c r="B361" t="str">
        <f>+IF(A361="","",E361&amp;D361&amp;COUNTIF($A$2:A361,A361))</f>
        <v>北九州高11</v>
      </c>
      <c r="C361" s="46">
        <v>44962</v>
      </c>
      <c r="D361" s="6" t="s">
        <v>156</v>
      </c>
      <c r="E361" s="6" t="s">
        <v>171</v>
      </c>
      <c r="F361" s="49">
        <v>0.3</v>
      </c>
      <c r="G361" s="7">
        <v>0.4375</v>
      </c>
      <c r="H361" s="7">
        <v>0.58333333333333337</v>
      </c>
      <c r="I361" s="42">
        <v>14.98</v>
      </c>
      <c r="J361" s="46">
        <v>44957</v>
      </c>
      <c r="K361" s="8" t="s">
        <v>179</v>
      </c>
      <c r="L361" s="41" t="s">
        <v>158</v>
      </c>
      <c r="M361" s="42">
        <v>15.05</v>
      </c>
    </row>
    <row r="362" spans="1:13" hidden="1" x14ac:dyDescent="0.4">
      <c r="A362" t="str">
        <f t="shared" si="8"/>
        <v>北九州低</v>
      </c>
      <c r="B362" t="str">
        <f>+IF(A362="","",E362&amp;D362&amp;COUNTIF($A$2:A362,A362))</f>
        <v>北九州低12</v>
      </c>
      <c r="C362" s="46">
        <v>44965</v>
      </c>
      <c r="D362" s="6" t="s">
        <v>159</v>
      </c>
      <c r="E362" s="6" t="s">
        <v>171</v>
      </c>
      <c r="F362" s="49">
        <v>0.2</v>
      </c>
      <c r="G362" s="7">
        <v>0.47916666666666669</v>
      </c>
      <c r="H362" s="7">
        <v>0.5625</v>
      </c>
      <c r="I362" s="42">
        <v>13.76</v>
      </c>
      <c r="J362" s="46">
        <v>44956</v>
      </c>
      <c r="K362" s="8" t="s">
        <v>175</v>
      </c>
      <c r="L362" s="41" t="s">
        <v>158</v>
      </c>
      <c r="M362" s="42">
        <v>14.66</v>
      </c>
    </row>
    <row r="363" spans="1:13" hidden="1" x14ac:dyDescent="0.4">
      <c r="A363" t="str">
        <f t="shared" si="8"/>
        <v>北九州高</v>
      </c>
      <c r="B363" t="str">
        <f>+IF(A363="","",E363&amp;D363&amp;COUNTIF($A$2:A363,A363))</f>
        <v>北九州高12</v>
      </c>
      <c r="C363" s="46">
        <v>44965</v>
      </c>
      <c r="D363" s="6" t="s">
        <v>156</v>
      </c>
      <c r="E363" s="6" t="s">
        <v>171</v>
      </c>
      <c r="F363" s="49">
        <v>0.2</v>
      </c>
      <c r="G363" s="7">
        <v>0.47916666666666669</v>
      </c>
      <c r="H363" s="7">
        <v>0.5625</v>
      </c>
      <c r="I363" s="42">
        <v>13.76</v>
      </c>
      <c r="J363" s="46">
        <v>44956</v>
      </c>
      <c r="K363" s="8" t="s">
        <v>175</v>
      </c>
      <c r="L363" s="41" t="s">
        <v>158</v>
      </c>
      <c r="M363" s="42">
        <v>14.66</v>
      </c>
    </row>
    <row r="364" spans="1:13" hidden="1" x14ac:dyDescent="0.4">
      <c r="A364" t="str">
        <f t="shared" si="8"/>
        <v>北九州低</v>
      </c>
      <c r="B364" t="str">
        <f>+IF(A364="","",E364&amp;D364&amp;COUNTIF($A$2:A364,A364))</f>
        <v>北九州低13</v>
      </c>
      <c r="C364" s="46">
        <v>44968</v>
      </c>
      <c r="D364" s="6" t="s">
        <v>159</v>
      </c>
      <c r="E364" s="6" t="s">
        <v>171</v>
      </c>
      <c r="F364" s="49">
        <v>0.1</v>
      </c>
      <c r="G364" s="7">
        <v>0.52083333333333337</v>
      </c>
      <c r="H364" s="7">
        <v>0.58333333333333337</v>
      </c>
      <c r="I364" s="42">
        <v>9.18</v>
      </c>
      <c r="J364" s="46">
        <v>44981</v>
      </c>
      <c r="K364" s="8" t="s">
        <v>176</v>
      </c>
      <c r="L364" s="41" t="s">
        <v>158</v>
      </c>
      <c r="M364" s="42">
        <v>9.34</v>
      </c>
    </row>
    <row r="365" spans="1:13" hidden="1" x14ac:dyDescent="0.4">
      <c r="A365" t="str">
        <f t="shared" si="8"/>
        <v>北九州高</v>
      </c>
      <c r="B365" t="str">
        <f>+IF(A365="","",E365&amp;D365&amp;COUNTIF($A$2:A365,A365))</f>
        <v>北九州高13</v>
      </c>
      <c r="C365" s="46">
        <v>44968</v>
      </c>
      <c r="D365" s="6" t="s">
        <v>156</v>
      </c>
      <c r="E365" s="6" t="s">
        <v>171</v>
      </c>
      <c r="F365" s="49">
        <v>0.1</v>
      </c>
      <c r="G365" s="7">
        <v>0.52083333333333337</v>
      </c>
      <c r="H365" s="7">
        <v>0.58333333333333337</v>
      </c>
      <c r="I365" s="42">
        <v>9.18</v>
      </c>
      <c r="J365" s="46">
        <v>44981</v>
      </c>
      <c r="K365" s="8" t="s">
        <v>176</v>
      </c>
      <c r="L365" s="41" t="s">
        <v>158</v>
      </c>
      <c r="M365" s="42">
        <v>9.34</v>
      </c>
    </row>
    <row r="366" spans="1:13" hidden="1" x14ac:dyDescent="0.4">
      <c r="A366" t="str">
        <f t="shared" si="8"/>
        <v>北九州低</v>
      </c>
      <c r="B366" t="str">
        <f>+IF(A366="","",E366&amp;D366&amp;COUNTIF($A$2:A366,A366))</f>
        <v>北九州低14</v>
      </c>
      <c r="C366" s="46">
        <v>44969</v>
      </c>
      <c r="D366" s="6" t="s">
        <v>159</v>
      </c>
      <c r="E366" s="6" t="s">
        <v>171</v>
      </c>
      <c r="F366" s="49">
        <v>0.6</v>
      </c>
      <c r="G366" s="7">
        <v>0.4375</v>
      </c>
      <c r="H366" s="7">
        <v>0.66666666666666663</v>
      </c>
      <c r="I366" s="42">
        <v>13.26</v>
      </c>
      <c r="J366" s="46">
        <v>44883</v>
      </c>
      <c r="K366" s="8" t="s">
        <v>176</v>
      </c>
      <c r="L366" s="41" t="s">
        <v>158</v>
      </c>
      <c r="M366" s="42">
        <v>13.28</v>
      </c>
    </row>
    <row r="367" spans="1:13" hidden="1" x14ac:dyDescent="0.4">
      <c r="A367" t="str">
        <f t="shared" si="8"/>
        <v>北九州高</v>
      </c>
      <c r="B367" t="str">
        <f>+IF(A367="","",E367&amp;D367&amp;COUNTIF($A$2:A367,A367))</f>
        <v>北九州高14</v>
      </c>
      <c r="C367" s="46">
        <v>44969</v>
      </c>
      <c r="D367" s="6" t="s">
        <v>156</v>
      </c>
      <c r="E367" s="6" t="s">
        <v>171</v>
      </c>
      <c r="F367" s="49">
        <v>0.6</v>
      </c>
      <c r="G367" s="7">
        <v>0.4375</v>
      </c>
      <c r="H367" s="7">
        <v>0.66666666666666663</v>
      </c>
      <c r="I367" s="42">
        <v>13.26</v>
      </c>
      <c r="J367" s="46">
        <v>44883</v>
      </c>
      <c r="K367" s="8" t="s">
        <v>176</v>
      </c>
      <c r="L367" s="41" t="s">
        <v>158</v>
      </c>
      <c r="M367" s="42">
        <v>13.28</v>
      </c>
    </row>
    <row r="368" spans="1:13" hidden="1" x14ac:dyDescent="0.4">
      <c r="A368" t="str">
        <f t="shared" si="8"/>
        <v>北九州低</v>
      </c>
      <c r="B368" t="str">
        <f>+IF(A368="","",E368&amp;D368&amp;COUNTIF($A$2:A368,A368))</f>
        <v>北九州低15</v>
      </c>
      <c r="C368" s="46">
        <v>44972</v>
      </c>
      <c r="D368" s="6" t="s">
        <v>159</v>
      </c>
      <c r="E368" s="6" t="s">
        <v>171</v>
      </c>
      <c r="F368" s="49">
        <v>0.1</v>
      </c>
      <c r="G368" s="7">
        <v>0.5</v>
      </c>
      <c r="H368" s="7">
        <v>0.5625</v>
      </c>
      <c r="I368" s="42">
        <v>10.72</v>
      </c>
      <c r="J368" s="46">
        <v>44966</v>
      </c>
      <c r="K368" s="8" t="s">
        <v>177</v>
      </c>
      <c r="L368" s="41" t="s">
        <v>158</v>
      </c>
      <c r="M368" s="42">
        <v>11.52</v>
      </c>
    </row>
    <row r="369" spans="1:13" hidden="1" x14ac:dyDescent="0.4">
      <c r="A369" t="str">
        <f t="shared" si="8"/>
        <v>北九州高</v>
      </c>
      <c r="B369" t="str">
        <f>+IF(A369="","",E369&amp;D369&amp;COUNTIF($A$2:A369,A369))</f>
        <v>北九州高15</v>
      </c>
      <c r="C369" s="46">
        <v>44972</v>
      </c>
      <c r="D369" s="6" t="s">
        <v>156</v>
      </c>
      <c r="E369" s="6" t="s">
        <v>171</v>
      </c>
      <c r="F369" s="49">
        <v>0.1</v>
      </c>
      <c r="G369" s="7">
        <v>0.5</v>
      </c>
      <c r="H369" s="7">
        <v>0.5625</v>
      </c>
      <c r="I369" s="42">
        <v>10.72</v>
      </c>
      <c r="J369" s="46">
        <v>44966</v>
      </c>
      <c r="K369" s="8" t="s">
        <v>177</v>
      </c>
      <c r="L369" s="41" t="s">
        <v>158</v>
      </c>
      <c r="M369" s="42">
        <v>11.52</v>
      </c>
    </row>
    <row r="370" spans="1:13" hidden="1" x14ac:dyDescent="0.4">
      <c r="A370" t="str">
        <f t="shared" si="8"/>
        <v>北九州低</v>
      </c>
      <c r="B370" t="str">
        <f>+IF(A370="","",E370&amp;D370&amp;COUNTIF($A$2:A370,A370))</f>
        <v>北九州低16</v>
      </c>
      <c r="C370" s="46">
        <v>44973</v>
      </c>
      <c r="D370" s="6" t="s">
        <v>159</v>
      </c>
      <c r="E370" s="6" t="s">
        <v>171</v>
      </c>
      <c r="F370" s="49">
        <v>0.2</v>
      </c>
      <c r="G370" s="7">
        <v>0.47916666666666669</v>
      </c>
      <c r="H370" s="7">
        <v>0.58333333333333337</v>
      </c>
      <c r="I370" s="42">
        <v>18.239999999999998</v>
      </c>
      <c r="J370" s="46">
        <v>44854</v>
      </c>
      <c r="K370" s="8" t="s">
        <v>177</v>
      </c>
      <c r="L370" s="41" t="s">
        <v>158</v>
      </c>
      <c r="M370" s="42">
        <v>18.7</v>
      </c>
    </row>
    <row r="371" spans="1:13" hidden="1" x14ac:dyDescent="0.4">
      <c r="A371" t="str">
        <f t="shared" si="8"/>
        <v>北九州高</v>
      </c>
      <c r="B371" t="str">
        <f>+IF(A371="","",E371&amp;D371&amp;COUNTIF($A$2:A371,A371))</f>
        <v>北九州高16</v>
      </c>
      <c r="C371" s="46">
        <v>44973</v>
      </c>
      <c r="D371" s="6" t="s">
        <v>156</v>
      </c>
      <c r="E371" s="6" t="s">
        <v>171</v>
      </c>
      <c r="F371" s="49">
        <v>0.2</v>
      </c>
      <c r="G371" s="7">
        <v>0.47916666666666669</v>
      </c>
      <c r="H371" s="7">
        <v>0.58333333333333337</v>
      </c>
      <c r="I371" s="42">
        <v>18.239999999999998</v>
      </c>
      <c r="J371" s="46">
        <v>44854</v>
      </c>
      <c r="K371" s="8" t="s">
        <v>177</v>
      </c>
      <c r="L371" s="41" t="s">
        <v>158</v>
      </c>
      <c r="M371" s="42">
        <v>18.7</v>
      </c>
    </row>
    <row r="372" spans="1:13" hidden="1" x14ac:dyDescent="0.4">
      <c r="A372" t="str">
        <f t="shared" si="8"/>
        <v>北九州低</v>
      </c>
      <c r="B372" t="str">
        <f>+IF(A372="","",E372&amp;D372&amp;COUNTIF($A$2:A372,A372))</f>
        <v>北九州低17</v>
      </c>
      <c r="C372" s="46">
        <v>44977</v>
      </c>
      <c r="D372" s="6" t="s">
        <v>159</v>
      </c>
      <c r="E372" s="6" t="s">
        <v>171</v>
      </c>
      <c r="F372" s="49">
        <v>0.3</v>
      </c>
      <c r="G372" s="7">
        <v>0.4375</v>
      </c>
      <c r="H372" s="7">
        <v>0.58333333333333337</v>
      </c>
      <c r="I372" s="42">
        <v>18.54</v>
      </c>
      <c r="J372" s="46">
        <v>44854</v>
      </c>
      <c r="K372" s="8" t="s">
        <v>177</v>
      </c>
      <c r="L372" s="41" t="s">
        <v>158</v>
      </c>
      <c r="M372" s="42">
        <v>18.7</v>
      </c>
    </row>
    <row r="373" spans="1:13" hidden="1" x14ac:dyDescent="0.4">
      <c r="A373" t="str">
        <f t="shared" si="8"/>
        <v>北九州高</v>
      </c>
      <c r="B373" t="str">
        <f>+IF(A373="","",E373&amp;D373&amp;COUNTIF($A$2:A373,A373))</f>
        <v>北九州高17</v>
      </c>
      <c r="C373" s="46">
        <v>44977</v>
      </c>
      <c r="D373" s="6" t="s">
        <v>156</v>
      </c>
      <c r="E373" s="6" t="s">
        <v>171</v>
      </c>
      <c r="F373" s="49">
        <v>0.3</v>
      </c>
      <c r="G373" s="7">
        <v>0.4375</v>
      </c>
      <c r="H373" s="7">
        <v>0.58333333333333337</v>
      </c>
      <c r="I373" s="42">
        <v>18.54</v>
      </c>
      <c r="J373" s="46">
        <v>44854</v>
      </c>
      <c r="K373" s="8" t="s">
        <v>177</v>
      </c>
      <c r="L373" s="41" t="s">
        <v>158</v>
      </c>
      <c r="M373" s="42">
        <v>18.7</v>
      </c>
    </row>
    <row r="374" spans="1:13" hidden="1" x14ac:dyDescent="0.4">
      <c r="A374" t="str">
        <f t="shared" si="8"/>
        <v>北九州低</v>
      </c>
      <c r="B374" t="str">
        <f>+IF(A374="","",E374&amp;D374&amp;COUNTIF($A$2:A374,A374))</f>
        <v>北九州低18</v>
      </c>
      <c r="C374" s="46">
        <v>44979</v>
      </c>
      <c r="D374" s="6" t="s">
        <v>159</v>
      </c>
      <c r="E374" s="6" t="s">
        <v>171</v>
      </c>
      <c r="F374" s="49">
        <v>0.1</v>
      </c>
      <c r="G374" s="7">
        <v>0.52083333333333337</v>
      </c>
      <c r="H374" s="7">
        <v>0.54166666666666663</v>
      </c>
      <c r="I374" s="42">
        <v>17.39</v>
      </c>
      <c r="J374" s="46">
        <v>44855</v>
      </c>
      <c r="K374" s="8" t="s">
        <v>176</v>
      </c>
      <c r="L374" s="41" t="s">
        <v>158</v>
      </c>
      <c r="M374" s="42">
        <v>17.489999999999998</v>
      </c>
    </row>
    <row r="375" spans="1:13" hidden="1" x14ac:dyDescent="0.4">
      <c r="A375" t="str">
        <f t="shared" si="8"/>
        <v>北九州高</v>
      </c>
      <c r="B375" t="str">
        <f>+IF(A375="","",E375&amp;D375&amp;COUNTIF($A$2:A375,A375))</f>
        <v>北九州高18</v>
      </c>
      <c r="C375" s="46">
        <v>44979</v>
      </c>
      <c r="D375" s="6" t="s">
        <v>156</v>
      </c>
      <c r="E375" s="6" t="s">
        <v>171</v>
      </c>
      <c r="F375" s="49">
        <v>0.1</v>
      </c>
      <c r="G375" s="7">
        <v>0.52083333333333337</v>
      </c>
      <c r="H375" s="7">
        <v>0.54166666666666663</v>
      </c>
      <c r="I375" s="42">
        <v>17.39</v>
      </c>
      <c r="J375" s="46">
        <v>44855</v>
      </c>
      <c r="K375" s="8" t="s">
        <v>176</v>
      </c>
      <c r="L375" s="41" t="s">
        <v>158</v>
      </c>
      <c r="M375" s="42">
        <v>17.489999999999998</v>
      </c>
    </row>
    <row r="376" spans="1:13" hidden="1" x14ac:dyDescent="0.4">
      <c r="A376" t="str">
        <f t="shared" si="8"/>
        <v>北九州低</v>
      </c>
      <c r="B376" t="str">
        <f>+IF(A376="","",E376&amp;D376&amp;COUNTIF($A$2:A376,A376))</f>
        <v>北九州低19</v>
      </c>
      <c r="C376" s="46">
        <v>44982</v>
      </c>
      <c r="D376" s="6" t="s">
        <v>159</v>
      </c>
      <c r="E376" s="6" t="s">
        <v>171</v>
      </c>
      <c r="F376" s="49">
        <v>0.3</v>
      </c>
      <c r="G376" s="7">
        <v>0.47916666666666669</v>
      </c>
      <c r="H376" s="7">
        <v>0.58333333333333337</v>
      </c>
      <c r="I376" s="42">
        <v>7.98</v>
      </c>
      <c r="J376" s="46">
        <v>44959</v>
      </c>
      <c r="K376" s="8" t="s">
        <v>177</v>
      </c>
      <c r="L376" s="41" t="s">
        <v>158</v>
      </c>
      <c r="M376" s="42">
        <v>8.06</v>
      </c>
    </row>
    <row r="377" spans="1:13" hidden="1" x14ac:dyDescent="0.4">
      <c r="A377" t="str">
        <f t="shared" si="8"/>
        <v>北九州高</v>
      </c>
      <c r="B377" t="str">
        <f>+IF(A377="","",E377&amp;D377&amp;COUNTIF($A$2:A377,A377))</f>
        <v>北九州高19</v>
      </c>
      <c r="C377" s="46">
        <v>44982</v>
      </c>
      <c r="D377" s="6" t="s">
        <v>156</v>
      </c>
      <c r="E377" s="6" t="s">
        <v>171</v>
      </c>
      <c r="F377" s="49">
        <v>0.3</v>
      </c>
      <c r="G377" s="7">
        <v>0.47916666666666669</v>
      </c>
      <c r="H377" s="7">
        <v>0.58333333333333337</v>
      </c>
      <c r="I377" s="42">
        <v>7.98</v>
      </c>
      <c r="J377" s="46">
        <v>44959</v>
      </c>
      <c r="K377" s="8" t="s">
        <v>177</v>
      </c>
      <c r="L377" s="41" t="s">
        <v>158</v>
      </c>
      <c r="M377" s="42">
        <v>8.06</v>
      </c>
    </row>
    <row r="378" spans="1:13" hidden="1" x14ac:dyDescent="0.4">
      <c r="A378" t="str">
        <f t="shared" si="8"/>
        <v>北九州低</v>
      </c>
      <c r="B378" t="str">
        <f>+IF(A378="","",E378&amp;D378&amp;COUNTIF($A$2:A378,A378))</f>
        <v>北九州低20</v>
      </c>
      <c r="C378" s="46">
        <v>44983</v>
      </c>
      <c r="D378" s="6" t="s">
        <v>159</v>
      </c>
      <c r="E378" s="6" t="s">
        <v>171</v>
      </c>
      <c r="F378" s="49">
        <v>1</v>
      </c>
      <c r="G378" s="7">
        <v>0.33333333333333331</v>
      </c>
      <c r="H378" s="7">
        <v>0.66666666666666663</v>
      </c>
      <c r="I378" s="42">
        <v>18.36</v>
      </c>
      <c r="J378" s="46">
        <v>44847</v>
      </c>
      <c r="K378" s="8" t="s">
        <v>177</v>
      </c>
      <c r="L378" s="41" t="s">
        <v>158</v>
      </c>
      <c r="M378" s="42">
        <v>18.440000000000001</v>
      </c>
    </row>
    <row r="379" spans="1:13" hidden="1" x14ac:dyDescent="0.4">
      <c r="A379" t="str">
        <f t="shared" si="8"/>
        <v>北九州高</v>
      </c>
      <c r="B379" t="str">
        <f>+IF(A379="","",E379&amp;D379&amp;COUNTIF($A$2:A379,A379))</f>
        <v>北九州高20</v>
      </c>
      <c r="C379" s="46">
        <v>44983</v>
      </c>
      <c r="D379" s="6" t="s">
        <v>156</v>
      </c>
      <c r="E379" s="6" t="s">
        <v>171</v>
      </c>
      <c r="F379" s="49">
        <v>1</v>
      </c>
      <c r="G379" s="7">
        <v>0.33333333333333331</v>
      </c>
      <c r="H379" s="7">
        <v>0.66666666666666663</v>
      </c>
      <c r="I379" s="42">
        <v>18.36</v>
      </c>
      <c r="J379" s="46">
        <v>44847</v>
      </c>
      <c r="K379" s="8" t="s">
        <v>177</v>
      </c>
      <c r="L379" s="41" t="s">
        <v>158</v>
      </c>
      <c r="M379" s="42">
        <v>18.440000000000001</v>
      </c>
    </row>
    <row r="380" spans="1:13" hidden="1" x14ac:dyDescent="0.4">
      <c r="A380" t="str">
        <f t="shared" si="8"/>
        <v>北九州低</v>
      </c>
      <c r="B380" t="str">
        <f>+IF(A380="","",E380&amp;D380&amp;COUNTIF($A$2:A380,A380))</f>
        <v>北九州低21</v>
      </c>
      <c r="C380" s="46">
        <v>44984</v>
      </c>
      <c r="D380" s="6" t="s">
        <v>159</v>
      </c>
      <c r="E380" s="6" t="s">
        <v>171</v>
      </c>
      <c r="F380" s="49">
        <v>0.4</v>
      </c>
      <c r="G380" s="7">
        <v>0.4375</v>
      </c>
      <c r="H380" s="7">
        <v>0.64583333333333337</v>
      </c>
      <c r="I380" s="42">
        <v>20.3</v>
      </c>
      <c r="J380" s="46">
        <v>44835</v>
      </c>
      <c r="K380" s="8" t="s">
        <v>180</v>
      </c>
      <c r="L380" s="41" t="s">
        <v>158</v>
      </c>
      <c r="M380" s="42">
        <v>20.65</v>
      </c>
    </row>
    <row r="381" spans="1:13" hidden="1" x14ac:dyDescent="0.4">
      <c r="A381" t="str">
        <f t="shared" si="8"/>
        <v>北九州高</v>
      </c>
      <c r="B381" t="str">
        <f>+IF(A381="","",E381&amp;D381&amp;COUNTIF($A$2:A381,A381))</f>
        <v>北九州高21</v>
      </c>
      <c r="C381" s="46">
        <v>44984</v>
      </c>
      <c r="D381" s="6" t="s">
        <v>156</v>
      </c>
      <c r="E381" s="6" t="s">
        <v>171</v>
      </c>
      <c r="F381" s="49">
        <v>0.4</v>
      </c>
      <c r="G381" s="7">
        <v>0.4375</v>
      </c>
      <c r="H381" s="7">
        <v>0.64583333333333337</v>
      </c>
      <c r="I381" s="42">
        <v>20.3</v>
      </c>
      <c r="J381" s="46">
        <v>44835</v>
      </c>
      <c r="K381" s="8" t="s">
        <v>180</v>
      </c>
      <c r="L381" s="41" t="s">
        <v>158</v>
      </c>
      <c r="M381" s="42">
        <v>20.65</v>
      </c>
    </row>
    <row r="382" spans="1:13" hidden="1" x14ac:dyDescent="0.4">
      <c r="A382" t="str">
        <f t="shared" si="8"/>
        <v>北九州低</v>
      </c>
      <c r="B382" t="str">
        <f>+IF(A382="","",E382&amp;D382&amp;COUNTIF($A$2:A382,A382))</f>
        <v>北九州低22</v>
      </c>
      <c r="C382" s="46">
        <v>44985</v>
      </c>
      <c r="D382" s="6" t="s">
        <v>159</v>
      </c>
      <c r="E382" s="6" t="s">
        <v>171</v>
      </c>
      <c r="F382" s="49">
        <v>0.5</v>
      </c>
      <c r="G382" s="7">
        <v>0.4375</v>
      </c>
      <c r="H382" s="7">
        <v>0.64583333333333337</v>
      </c>
      <c r="I382" s="42">
        <v>18.510000000000002</v>
      </c>
      <c r="J382" s="46">
        <v>44854</v>
      </c>
      <c r="K382" s="8" t="s">
        <v>177</v>
      </c>
      <c r="L382" s="41" t="s">
        <v>158</v>
      </c>
      <c r="M382" s="42">
        <v>18.7</v>
      </c>
    </row>
    <row r="383" spans="1:13" hidden="1" x14ac:dyDescent="0.4">
      <c r="A383" t="str">
        <f t="shared" si="8"/>
        <v>北九州高</v>
      </c>
      <c r="B383" t="str">
        <f>+IF(A383="","",E383&amp;D383&amp;COUNTIF($A$2:A383,A383))</f>
        <v>北九州高22</v>
      </c>
      <c r="C383" s="46">
        <v>44985</v>
      </c>
      <c r="D383" s="6" t="s">
        <v>156</v>
      </c>
      <c r="E383" s="6" t="s">
        <v>171</v>
      </c>
      <c r="F383" s="49">
        <v>0.5</v>
      </c>
      <c r="G383" s="7">
        <v>0.4375</v>
      </c>
      <c r="H383" s="7">
        <v>0.64583333333333337</v>
      </c>
      <c r="I383" s="42">
        <v>18.510000000000002</v>
      </c>
      <c r="J383" s="46">
        <v>44854</v>
      </c>
      <c r="K383" s="8" t="s">
        <v>177</v>
      </c>
      <c r="L383" s="41" t="s">
        <v>158</v>
      </c>
      <c r="M383" s="42">
        <v>18.7</v>
      </c>
    </row>
    <row r="384" spans="1:13" x14ac:dyDescent="0.4">
      <c r="C384" s="46"/>
      <c r="D384" s="6"/>
      <c r="E384" s="6"/>
      <c r="F384" s="49"/>
      <c r="G384" s="7"/>
      <c r="H384" s="7"/>
      <c r="I384" s="42"/>
      <c r="J384" s="46"/>
      <c r="K384" s="8"/>
      <c r="L384" s="41"/>
      <c r="M384" s="42"/>
    </row>
    <row r="385" spans="3:13" x14ac:dyDescent="0.4">
      <c r="C385" s="46"/>
      <c r="D385" s="6"/>
      <c r="E385" s="6"/>
      <c r="F385" s="49"/>
      <c r="G385" s="7"/>
      <c r="H385" s="7"/>
      <c r="I385" s="42"/>
      <c r="J385" s="46"/>
      <c r="K385" s="8"/>
      <c r="L385" s="41"/>
      <c r="M385" s="42"/>
    </row>
    <row r="386" spans="3:13" x14ac:dyDescent="0.4">
      <c r="C386" s="46"/>
      <c r="D386" s="6"/>
      <c r="E386" s="6"/>
      <c r="F386" s="49"/>
      <c r="G386" s="7"/>
      <c r="H386" s="7"/>
      <c r="I386" s="42"/>
      <c r="J386" s="46"/>
      <c r="K386" s="8"/>
      <c r="L386" s="41"/>
      <c r="M386" s="42"/>
    </row>
    <row r="387" spans="3:13" x14ac:dyDescent="0.4">
      <c r="C387" s="46"/>
      <c r="D387" s="6"/>
      <c r="E387" s="6"/>
      <c r="F387" s="49"/>
      <c r="G387" s="7"/>
      <c r="H387" s="7"/>
      <c r="I387" s="42"/>
      <c r="J387" s="46"/>
      <c r="K387" s="8"/>
      <c r="L387" s="41"/>
      <c r="M387" s="42"/>
    </row>
    <row r="388" spans="3:13" x14ac:dyDescent="0.4">
      <c r="C388" s="46"/>
      <c r="D388" s="6"/>
      <c r="E388" s="6"/>
      <c r="F388" s="49"/>
      <c r="G388" s="7"/>
      <c r="H388" s="7"/>
      <c r="I388" s="42"/>
      <c r="J388" s="46"/>
      <c r="K388" s="8"/>
      <c r="L388" s="41"/>
      <c r="M388" s="42"/>
    </row>
    <row r="389" spans="3:13" x14ac:dyDescent="0.4">
      <c r="C389" s="46"/>
      <c r="D389" s="6"/>
      <c r="E389" s="6"/>
      <c r="F389" s="49"/>
      <c r="G389" s="7"/>
      <c r="H389" s="7"/>
      <c r="I389" s="42"/>
      <c r="J389" s="46"/>
      <c r="K389" s="8"/>
      <c r="L389" s="41"/>
      <c r="M389" s="42"/>
    </row>
    <row r="390" spans="3:13" x14ac:dyDescent="0.4">
      <c r="C390" s="46"/>
      <c r="D390" s="6"/>
      <c r="E390" s="6"/>
      <c r="F390" s="49"/>
      <c r="G390" s="7"/>
      <c r="H390" s="7"/>
      <c r="I390" s="42"/>
      <c r="J390" s="46"/>
      <c r="K390" s="8"/>
      <c r="L390" s="41"/>
      <c r="M390" s="42"/>
    </row>
    <row r="391" spans="3:13" x14ac:dyDescent="0.4">
      <c r="C391" s="46"/>
      <c r="D391" s="6"/>
      <c r="E391" s="6"/>
      <c r="F391" s="49"/>
      <c r="G391" s="7"/>
      <c r="H391" s="7"/>
      <c r="I391" s="42"/>
      <c r="J391" s="46"/>
      <c r="K391" s="8"/>
      <c r="L391" s="41"/>
      <c r="M391" s="42"/>
    </row>
    <row r="392" spans="3:13" x14ac:dyDescent="0.4">
      <c r="C392" s="46"/>
      <c r="D392" s="6"/>
      <c r="E392" s="6"/>
      <c r="F392" s="49"/>
      <c r="G392" s="7"/>
      <c r="H392" s="7"/>
      <c r="I392" s="42"/>
      <c r="J392" s="46"/>
      <c r="K392" s="8"/>
      <c r="L392" s="41"/>
      <c r="M392" s="42"/>
    </row>
    <row r="393" spans="3:13" x14ac:dyDescent="0.4">
      <c r="C393" s="46"/>
      <c r="D393" s="6"/>
      <c r="E393" s="6"/>
      <c r="F393" s="49"/>
      <c r="G393" s="7"/>
      <c r="H393" s="7"/>
      <c r="I393" s="42"/>
      <c r="J393" s="46"/>
      <c r="K393" s="8"/>
      <c r="L393" s="41"/>
      <c r="M393" s="42"/>
    </row>
    <row r="394" spans="3:13" x14ac:dyDescent="0.4">
      <c r="C394" s="46"/>
      <c r="D394" s="6"/>
      <c r="E394" s="6"/>
      <c r="F394" s="49"/>
      <c r="G394" s="7"/>
      <c r="H394" s="7"/>
      <c r="I394" s="42"/>
      <c r="J394" s="46"/>
      <c r="K394" s="8"/>
      <c r="L394" s="41"/>
      <c r="M394" s="42"/>
    </row>
    <row r="395" spans="3:13" x14ac:dyDescent="0.4">
      <c r="C395" s="46"/>
      <c r="D395" s="6"/>
      <c r="E395" s="6"/>
      <c r="F395" s="49"/>
      <c r="G395" s="7"/>
      <c r="H395" s="7"/>
      <c r="I395" s="42"/>
      <c r="J395" s="46"/>
      <c r="K395" s="8"/>
      <c r="L395" s="41"/>
      <c r="M395" s="42"/>
    </row>
    <row r="396" spans="3:13" x14ac:dyDescent="0.4">
      <c r="C396" s="46"/>
      <c r="D396" s="6"/>
      <c r="E396" s="6"/>
      <c r="F396" s="49"/>
      <c r="G396" s="7"/>
      <c r="H396" s="7"/>
      <c r="I396" s="42"/>
      <c r="J396" s="46"/>
      <c r="K396" s="8"/>
      <c r="L396" s="41"/>
      <c r="M396" s="42"/>
    </row>
    <row r="397" spans="3:13" x14ac:dyDescent="0.4">
      <c r="C397" s="46"/>
      <c r="D397" s="6"/>
      <c r="E397" s="6"/>
      <c r="F397" s="49"/>
      <c r="G397" s="7"/>
      <c r="H397" s="7"/>
      <c r="I397" s="42"/>
      <c r="J397" s="46"/>
      <c r="K397" s="8"/>
      <c r="L397" s="41"/>
      <c r="M397" s="42"/>
    </row>
    <row r="398" spans="3:13" x14ac:dyDescent="0.4">
      <c r="C398" s="46"/>
      <c r="D398" s="6"/>
      <c r="E398" s="6"/>
      <c r="F398" s="49"/>
      <c r="G398" s="7"/>
      <c r="H398" s="7"/>
      <c r="I398" s="42"/>
      <c r="J398" s="46"/>
      <c r="K398" s="8"/>
      <c r="L398" s="41"/>
      <c r="M398" s="42"/>
    </row>
    <row r="399" spans="3:13" x14ac:dyDescent="0.4">
      <c r="C399" s="46"/>
      <c r="D399" s="6"/>
      <c r="E399" s="6"/>
      <c r="F399" s="49"/>
      <c r="G399" s="7"/>
      <c r="H399" s="7"/>
      <c r="I399" s="42"/>
      <c r="J399" s="46"/>
      <c r="K399" s="8"/>
      <c r="L399" s="41"/>
      <c r="M399" s="42"/>
    </row>
    <row r="400" spans="3:13" x14ac:dyDescent="0.4">
      <c r="C400" s="46"/>
      <c r="D400" s="6"/>
      <c r="E400" s="6"/>
      <c r="F400" s="49"/>
      <c r="G400" s="7"/>
      <c r="H400" s="7"/>
      <c r="I400" s="42"/>
      <c r="J400" s="46"/>
      <c r="K400" s="8"/>
      <c r="L400" s="41"/>
      <c r="M400" s="42"/>
    </row>
    <row r="401" spans="3:13" x14ac:dyDescent="0.4">
      <c r="C401" s="46"/>
      <c r="D401" s="6"/>
      <c r="E401" s="6"/>
      <c r="F401" s="49"/>
      <c r="G401" s="7"/>
      <c r="H401" s="7"/>
      <c r="I401" s="42"/>
      <c r="J401" s="46"/>
      <c r="K401" s="8"/>
      <c r="L401" s="41"/>
      <c r="M401" s="42"/>
    </row>
    <row r="402" spans="3:13" x14ac:dyDescent="0.4">
      <c r="C402" s="46"/>
      <c r="D402" s="6"/>
      <c r="E402" s="6"/>
      <c r="F402" s="49"/>
      <c r="G402" s="7"/>
      <c r="H402" s="7"/>
      <c r="I402" s="42"/>
      <c r="J402" s="46"/>
      <c r="K402" s="8"/>
      <c r="L402" s="41"/>
      <c r="M402" s="42"/>
    </row>
    <row r="403" spans="3:13" x14ac:dyDescent="0.4">
      <c r="C403" s="46"/>
      <c r="D403" s="6"/>
      <c r="E403" s="6"/>
      <c r="F403" s="49"/>
      <c r="G403" s="7"/>
      <c r="H403" s="7"/>
      <c r="I403" s="42"/>
      <c r="J403" s="46"/>
      <c r="K403" s="8"/>
      <c r="L403" s="41"/>
      <c r="M403" s="42"/>
    </row>
  </sheetData>
  <autoFilter ref="A1:Q383" xr:uid="{00000000-0009-0000-0000-000003000000}">
    <filterColumn colId="0">
      <filters>
        <filter val="宮崎高"/>
        <filter val="宮崎低"/>
      </filters>
    </filterColumn>
  </autoFilter>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202EB-0CCF-4940-BB88-DD8E55A6E28B}">
  <sheetPr>
    <tabColor rgb="FF0070C0"/>
  </sheetPr>
  <dimension ref="A1:BK95"/>
  <sheetViews>
    <sheetView view="pageBreakPreview" zoomScale="80" zoomScaleNormal="100" zoomScaleSheetLayoutView="80" workbookViewId="0">
      <pane ySplit="14" topLeftCell="A61" activePane="bottomLeft" state="frozen"/>
      <selection activeCell="J15" sqref="J15:L15"/>
      <selection pane="bottomLeft" activeCell="J15" sqref="J15:L15"/>
    </sheetView>
  </sheetViews>
  <sheetFormatPr defaultColWidth="8.625" defaultRowHeight="18.75" x14ac:dyDescent="0.4"/>
  <cols>
    <col min="1" max="1" width="13.125" style="21" bestFit="1" customWidth="1"/>
    <col min="2" max="26" width="4.25" style="1" customWidth="1"/>
    <col min="27" max="27" width="7.5" style="1" customWidth="1"/>
    <col min="28" max="28" width="10.625" style="1" customWidth="1"/>
    <col min="29" max="29" width="26" style="1" customWidth="1"/>
    <col min="30" max="30" width="16.875" style="1" customWidth="1"/>
    <col min="31" max="31" width="16" style="1" customWidth="1"/>
    <col min="32" max="32" width="11" style="1" bestFit="1" customWidth="1"/>
    <col min="33" max="33" width="7.5" style="1" customWidth="1"/>
    <col min="34" max="34" width="9.5" style="1" bestFit="1" customWidth="1"/>
    <col min="35" max="35" width="7.25" style="1" bestFit="1" customWidth="1"/>
    <col min="36" max="36" width="11.125" style="1" bestFit="1" customWidth="1"/>
    <col min="37" max="37" width="6.125" style="1" bestFit="1" customWidth="1"/>
    <col min="38" max="38" width="9.125" style="1" bestFit="1" customWidth="1"/>
    <col min="39" max="39" width="8.5" style="1" customWidth="1"/>
    <col min="40" max="46" width="10.375" style="1" customWidth="1"/>
    <col min="47" max="47" width="12.875" style="1" customWidth="1"/>
    <col min="48" max="62" width="4.25" style="1" customWidth="1"/>
    <col min="63" max="63" width="3.875" style="1" customWidth="1"/>
    <col min="64" max="16384" width="8.625" style="1"/>
  </cols>
  <sheetData>
    <row r="1" spans="1:56" x14ac:dyDescent="0.4">
      <c r="B1" s="1" t="s">
        <v>136</v>
      </c>
    </row>
    <row r="2" spans="1:56" x14ac:dyDescent="0.4">
      <c r="B2" s="1" t="s">
        <v>184</v>
      </c>
    </row>
    <row r="3" spans="1:56" ht="35.25" customHeight="1" x14ac:dyDescent="0.4">
      <c r="B3" s="239" t="str">
        <f>IF(AC9=0,"出 力 抑 制 報 告 書",
IF(AM8="低","出 力 抑 制 報 告 書 _ 低 圧 用",
IF(AM8="高","出 力 抑 制 報 告 書 _ 高 圧 用","出 力 抑 制 報 告 書")))</f>
        <v>出 力 抑 制 報 告 書</v>
      </c>
      <c r="C3" s="239"/>
      <c r="D3" s="239"/>
      <c r="E3" s="239"/>
      <c r="F3" s="239"/>
      <c r="G3" s="239"/>
      <c r="H3" s="239"/>
      <c r="I3" s="239"/>
      <c r="J3" s="239"/>
      <c r="K3" s="239"/>
      <c r="L3" s="239"/>
      <c r="M3" s="239"/>
      <c r="N3" s="239"/>
      <c r="O3" s="239"/>
      <c r="P3" s="239"/>
      <c r="Q3" s="239"/>
      <c r="R3" s="239"/>
      <c r="S3" s="239"/>
      <c r="T3" s="239"/>
      <c r="U3" s="239"/>
      <c r="V3" s="239"/>
      <c r="W3" s="239"/>
      <c r="X3" s="239"/>
      <c r="Y3" s="19"/>
      <c r="Z3" s="19"/>
      <c r="AA3" s="317" t="str">
        <f>+IF(AC9=0,"加入番号またはPASSが正しく入力されていません。","")</f>
        <v/>
      </c>
      <c r="AB3" s="317"/>
      <c r="AC3" s="317"/>
      <c r="AD3" s="317"/>
      <c r="AE3" s="317"/>
    </row>
    <row r="4" spans="1:56" x14ac:dyDescent="0.4">
      <c r="B4" s="239"/>
      <c r="C4" s="239"/>
      <c r="D4" s="239"/>
      <c r="E4" s="239"/>
      <c r="F4" s="239"/>
      <c r="G4" s="239"/>
      <c r="H4" s="239"/>
      <c r="I4" s="239"/>
      <c r="J4" s="239"/>
      <c r="K4" s="239"/>
      <c r="L4" s="239"/>
      <c r="M4" s="239"/>
      <c r="N4" s="239"/>
      <c r="O4" s="239"/>
      <c r="P4" s="239"/>
      <c r="Q4" s="239"/>
      <c r="R4" s="239"/>
      <c r="S4" s="239"/>
      <c r="T4" s="239"/>
      <c r="U4" s="239"/>
      <c r="V4" s="239"/>
      <c r="W4" s="239"/>
      <c r="X4" s="239"/>
    </row>
    <row r="5" spans="1:56" ht="19.5" x14ac:dyDescent="0.4">
      <c r="C5" s="1" t="s">
        <v>0</v>
      </c>
      <c r="AB5" s="20" t="s">
        <v>101</v>
      </c>
      <c r="AC5" s="39"/>
      <c r="AD5" s="241" t="s">
        <v>121</v>
      </c>
      <c r="AE5" s="242"/>
      <c r="AF5" s="21"/>
      <c r="AG5" s="21"/>
      <c r="AH5" s="21"/>
      <c r="AI5" s="21"/>
      <c r="AJ5" s="21"/>
      <c r="AK5" s="21"/>
      <c r="AL5" s="48"/>
      <c r="AM5" s="48"/>
      <c r="AN5" s="21"/>
      <c r="AO5" s="21"/>
    </row>
    <row r="6" spans="1:56" ht="19.5" customHeight="1" x14ac:dyDescent="0.4">
      <c r="C6" s="104" t="s">
        <v>1</v>
      </c>
      <c r="D6" s="104"/>
      <c r="E6" s="104"/>
      <c r="F6" s="104"/>
      <c r="G6" s="104" t="s">
        <v>2</v>
      </c>
      <c r="H6" s="104"/>
      <c r="I6" s="104"/>
      <c r="J6" s="104"/>
      <c r="K6" s="243" t="str">
        <f>+IF(AC9=0,"",AD8)</f>
        <v/>
      </c>
      <c r="L6" s="243"/>
      <c r="M6" s="243"/>
      <c r="N6" s="243"/>
      <c r="O6" s="243"/>
      <c r="P6" s="243"/>
      <c r="Q6" s="243"/>
      <c r="R6" s="243"/>
      <c r="S6" s="243"/>
      <c r="T6" s="243"/>
      <c r="U6" s="243"/>
      <c r="V6" s="243"/>
      <c r="AB6" s="20" t="s">
        <v>119</v>
      </c>
      <c r="AC6" s="39"/>
      <c r="AD6" s="241"/>
      <c r="AE6" s="242"/>
      <c r="AF6" s="21"/>
      <c r="AG6" s="21"/>
      <c r="AH6" s="21"/>
      <c r="AI6" s="21"/>
      <c r="AJ6" s="21"/>
      <c r="AK6" s="21"/>
      <c r="AL6" s="48"/>
      <c r="AM6" s="48"/>
      <c r="AN6" s="21"/>
      <c r="AO6" s="21"/>
    </row>
    <row r="7" spans="1:56" ht="27" customHeight="1" x14ac:dyDescent="0.4">
      <c r="C7" s="104"/>
      <c r="D7" s="104"/>
      <c r="E7" s="104"/>
      <c r="F7" s="104"/>
      <c r="G7" s="104" t="s">
        <v>137</v>
      </c>
      <c r="H7" s="104"/>
      <c r="I7" s="104"/>
      <c r="J7" s="104"/>
      <c r="K7" s="243" t="s">
        <v>209</v>
      </c>
      <c r="L7" s="243"/>
      <c r="M7" s="243"/>
      <c r="N7" s="243"/>
      <c r="O7" s="243"/>
      <c r="P7" s="243"/>
      <c r="Q7" s="243"/>
      <c r="R7" s="243"/>
      <c r="S7" s="243"/>
      <c r="T7" s="244"/>
      <c r="U7" s="106" t="s">
        <v>3</v>
      </c>
      <c r="V7" s="104"/>
      <c r="Y7" s="21"/>
      <c r="Z7" s="21"/>
      <c r="AA7" s="21"/>
      <c r="AB7" s="21"/>
      <c r="AC7" s="21"/>
      <c r="AD7" s="21" t="s">
        <v>122</v>
      </c>
      <c r="AE7" s="21" t="s">
        <v>124</v>
      </c>
      <c r="AF7" s="21" t="s">
        <v>125</v>
      </c>
      <c r="AG7" s="21" t="s">
        <v>126</v>
      </c>
      <c r="AH7" s="21" t="s">
        <v>127</v>
      </c>
      <c r="AI7" s="21" t="s">
        <v>128</v>
      </c>
      <c r="AJ7" s="21" t="s">
        <v>129</v>
      </c>
      <c r="AK7" s="21" t="s">
        <v>130</v>
      </c>
      <c r="AL7" s="21" t="s">
        <v>7</v>
      </c>
      <c r="AM7" s="21" t="s">
        <v>114</v>
      </c>
      <c r="AN7" s="21" t="s">
        <v>134</v>
      </c>
      <c r="AO7" s="16"/>
    </row>
    <row r="8" spans="1:56" ht="19.5" customHeight="1" x14ac:dyDescent="0.4">
      <c r="C8" s="104" t="s">
        <v>138</v>
      </c>
      <c r="D8" s="104"/>
      <c r="E8" s="104"/>
      <c r="F8" s="104"/>
      <c r="G8" s="233" t="str">
        <f>+IF(AC9=0,"",AF8)</f>
        <v/>
      </c>
      <c r="H8" s="233"/>
      <c r="I8" s="233"/>
      <c r="J8" s="233"/>
      <c r="K8" s="233"/>
      <c r="L8" s="233"/>
      <c r="M8" s="104" t="s">
        <v>4</v>
      </c>
      <c r="N8" s="104"/>
      <c r="O8" s="104"/>
      <c r="P8" s="104"/>
      <c r="Q8" s="234">
        <v>50</v>
      </c>
      <c r="R8" s="234"/>
      <c r="S8" s="234"/>
      <c r="T8" s="235"/>
      <c r="U8" s="236" t="s">
        <v>139</v>
      </c>
      <c r="V8" s="237"/>
      <c r="Y8" s="21"/>
      <c r="Z8" s="21"/>
      <c r="AA8" s="21"/>
      <c r="AB8" s="21"/>
      <c r="AC8" s="21" t="str">
        <f>+IF(OR(AC5=0,AC6=0),"",AC5&amp;AC6)</f>
        <v/>
      </c>
      <c r="AD8" s="21" t="str">
        <f>IF(OR(AC5=0,AC6=0,AC9=0),"",VLOOKUP(AC8,Sheet5!A:N,2,0))</f>
        <v/>
      </c>
      <c r="AE8" s="21" t="str">
        <f>IF(OR(AC5=0,AC6=0,AC9=0),"",VLOOKUP(AC8,Sheet5!A:N,4,0))</f>
        <v/>
      </c>
      <c r="AF8" s="54" t="str">
        <f>IF(OR(AC5=0,AC6=0,AC9=0),"",VLOOKUP(AC8,Sheet5!A:N,5,0))</f>
        <v/>
      </c>
      <c r="AG8" s="21" t="str">
        <f>IF(OR(AC5=0,AC6=0,AC9=0),"",VLOOKUP(AC8,Sheet5!A:N,6,0))</f>
        <v/>
      </c>
      <c r="AH8" s="21" t="str">
        <f>IF(OR(AC5=0,AC6=0,AC9=0),"",VLOOKUP(AC8,Sheet5!A:N,7,0))</f>
        <v/>
      </c>
      <c r="AI8" s="21" t="str">
        <f>IF(OR(AC5=0,AC6=0,AC9=0),"",VLOOKUP(AC8,Sheet5!A:N,8,0))</f>
        <v/>
      </c>
      <c r="AJ8" s="21" t="str">
        <f>IF(OR(AC5=0,AC6=0,AC9=0),"",VLOOKUP(AC8,Sheet5!A:N,9,0))</f>
        <v/>
      </c>
      <c r="AK8" s="21" t="str">
        <f>IF(OR(AC5=0,AC6=0,AC9=0),"",VLOOKUP(AC8,Sheet5!A:N,10,0))</f>
        <v/>
      </c>
      <c r="AL8" s="21" t="str">
        <f>IF(OR(AC5=0,AC6=0,AC9=0),"",VLOOKUP(AC8,Sheet5!A:N,11,0))</f>
        <v/>
      </c>
      <c r="AM8" s="21" t="str">
        <f>IF(OR(AC5=0,AC6=0,AC9=0),"",VLOOKUP(AC8,Sheet5!A:N,12,0))</f>
        <v/>
      </c>
      <c r="AN8" s="54" t="str">
        <f>IF(OR(AC5=0,AC6=0,AC9=0),"",VLOOKUP(AC8,Sheet5!A:O,13,0))</f>
        <v/>
      </c>
      <c r="AO8" s="16"/>
    </row>
    <row r="9" spans="1:56" x14ac:dyDescent="0.4">
      <c r="C9" s="47"/>
      <c r="D9" s="47"/>
      <c r="E9" s="47"/>
      <c r="F9" s="22"/>
      <c r="G9" s="22"/>
      <c r="H9" s="22"/>
      <c r="I9" s="22"/>
      <c r="J9" s="22"/>
      <c r="K9" s="47"/>
      <c r="L9" s="47"/>
      <c r="M9" s="47"/>
      <c r="N9" s="23"/>
      <c r="O9" s="23"/>
      <c r="P9" s="23"/>
      <c r="Q9" s="23"/>
      <c r="R9" s="23"/>
      <c r="S9" s="23"/>
      <c r="T9" s="23"/>
      <c r="U9" s="23"/>
      <c r="Y9" s="21"/>
      <c r="Z9" s="21"/>
      <c r="AA9" s="21"/>
      <c r="AB9" s="21"/>
      <c r="AC9" s="21">
        <f>+COUNTIF(Sheet5!A:A,中電_test!AC8)</f>
        <v>1047448</v>
      </c>
      <c r="AD9" s="21"/>
      <c r="AE9" s="21"/>
      <c r="AF9" s="21"/>
      <c r="AG9" s="21"/>
      <c r="AH9" s="21"/>
      <c r="AI9" s="21"/>
      <c r="AJ9" s="21"/>
      <c r="AK9" s="21"/>
      <c r="AL9" s="21"/>
      <c r="AM9" s="21"/>
      <c r="AN9" s="21"/>
      <c r="AO9" s="21"/>
    </row>
    <row r="10" spans="1:56" ht="19.5" thickBot="1" x14ac:dyDescent="0.45">
      <c r="C10" s="238" t="s">
        <v>8</v>
      </c>
      <c r="D10" s="238"/>
      <c r="E10" s="238"/>
      <c r="F10" s="238"/>
      <c r="G10" s="238" t="s">
        <v>207</v>
      </c>
      <c r="H10" s="238"/>
      <c r="I10" s="238" t="s">
        <v>9</v>
      </c>
      <c r="J10" s="238"/>
      <c r="K10" s="238"/>
      <c r="L10" s="238"/>
      <c r="M10" s="103" t="s">
        <v>208</v>
      </c>
      <c r="N10" s="103"/>
      <c r="O10" s="103"/>
      <c r="P10" s="238" t="s">
        <v>10</v>
      </c>
      <c r="Q10" s="238"/>
      <c r="R10" s="238"/>
      <c r="S10" s="238"/>
      <c r="T10" s="316">
        <v>29</v>
      </c>
      <c r="U10" s="316"/>
      <c r="V10" s="1" t="s">
        <v>11</v>
      </c>
      <c r="Y10" s="21"/>
      <c r="Z10" s="21"/>
      <c r="AA10" s="21"/>
      <c r="AB10" s="21"/>
      <c r="AC10" s="21"/>
      <c r="AD10" s="21"/>
      <c r="AE10" s="21"/>
      <c r="AF10" s="21"/>
      <c r="AG10" s="21"/>
      <c r="AH10" s="21"/>
      <c r="AI10" s="21"/>
      <c r="AJ10" s="21"/>
      <c r="AK10" s="21"/>
      <c r="AL10" s="21"/>
      <c r="AM10" s="21"/>
      <c r="AN10" s="21"/>
      <c r="AO10" s="21"/>
    </row>
    <row r="11" spans="1:56" ht="19.5" customHeight="1" thickBot="1" x14ac:dyDescent="0.4">
      <c r="C11" s="208" t="s">
        <v>140</v>
      </c>
      <c r="D11" s="208"/>
      <c r="E11" s="208"/>
      <c r="F11" s="208"/>
      <c r="G11" s="209"/>
      <c r="H11" s="308" t="s">
        <v>141</v>
      </c>
      <c r="I11" s="309"/>
      <c r="J11" s="208" t="s">
        <v>142</v>
      </c>
      <c r="K11" s="208"/>
      <c r="L11" s="208"/>
      <c r="M11" s="208"/>
      <c r="N11" s="209"/>
      <c r="O11" s="308" t="s">
        <v>13</v>
      </c>
      <c r="P11" s="309"/>
      <c r="Q11" s="231" t="s">
        <v>14</v>
      </c>
      <c r="R11" s="104"/>
      <c r="S11" s="105"/>
      <c r="T11" s="310" t="s">
        <v>15</v>
      </c>
      <c r="U11" s="311"/>
      <c r="V11" s="311"/>
      <c r="W11" s="311"/>
      <c r="X11" s="312"/>
      <c r="Y11" s="21"/>
      <c r="Z11" s="21"/>
      <c r="AA11" s="21"/>
      <c r="AB11" s="21"/>
      <c r="AC11" s="21"/>
      <c r="AD11" s="21"/>
      <c r="AE11" s="21"/>
      <c r="AF11" s="21"/>
      <c r="AG11" s="21"/>
      <c r="AH11" s="21"/>
      <c r="AI11" s="21"/>
      <c r="AJ11" s="21"/>
      <c r="AK11" s="21"/>
      <c r="AL11" s="21"/>
      <c r="AM11" s="21"/>
      <c r="AN11" s="21"/>
      <c r="AO11" s="43"/>
    </row>
    <row r="12" spans="1:56" x14ac:dyDescent="0.4">
      <c r="C12" s="104" t="s">
        <v>17</v>
      </c>
      <c r="D12" s="104"/>
      <c r="E12" s="104"/>
      <c r="F12" s="104" t="s">
        <v>143</v>
      </c>
      <c r="G12" s="105"/>
      <c r="H12" s="315" t="s">
        <v>18</v>
      </c>
      <c r="I12" s="312"/>
      <c r="J12" s="106" t="s">
        <v>17</v>
      </c>
      <c r="K12" s="104"/>
      <c r="L12" s="104"/>
      <c r="M12" s="104" t="s">
        <v>143</v>
      </c>
      <c r="N12" s="105"/>
      <c r="O12" s="315" t="s">
        <v>18</v>
      </c>
      <c r="P12" s="312"/>
      <c r="Q12" s="106"/>
      <c r="R12" s="104"/>
      <c r="S12" s="105"/>
      <c r="T12" s="313"/>
      <c r="U12" s="104"/>
      <c r="V12" s="104"/>
      <c r="W12" s="104"/>
      <c r="X12" s="314"/>
      <c r="Y12" s="21"/>
      <c r="Z12" s="21"/>
      <c r="AA12" s="21"/>
      <c r="AB12" s="21"/>
      <c r="AC12" s="21"/>
      <c r="AD12" s="21"/>
      <c r="AE12" s="21"/>
      <c r="AF12" s="21"/>
      <c r="AG12" s="21"/>
      <c r="AH12" s="21"/>
      <c r="AI12" s="21"/>
      <c r="AJ12" s="21"/>
      <c r="AK12" s="21"/>
      <c r="AL12" s="21"/>
      <c r="AM12" s="21"/>
      <c r="AN12" s="21"/>
      <c r="AO12" s="43"/>
    </row>
    <row r="13" spans="1:56" ht="18.75" customHeight="1" x14ac:dyDescent="0.4">
      <c r="B13" s="191" t="s">
        <v>20</v>
      </c>
      <c r="C13" s="300">
        <v>43386</v>
      </c>
      <c r="D13" s="104"/>
      <c r="E13" s="104"/>
      <c r="F13" s="104">
        <v>18.190000000000001</v>
      </c>
      <c r="G13" s="105"/>
      <c r="H13" s="301">
        <v>105.38</v>
      </c>
      <c r="I13" s="302"/>
      <c r="J13" s="303">
        <v>43394</v>
      </c>
      <c r="K13" s="104"/>
      <c r="L13" s="104"/>
      <c r="M13" s="304">
        <v>18.3</v>
      </c>
      <c r="N13" s="305"/>
      <c r="O13" s="301">
        <v>239.25</v>
      </c>
      <c r="P13" s="302"/>
      <c r="Q13" s="306">
        <f>+H13-O13</f>
        <v>-133.87</v>
      </c>
      <c r="R13" s="206"/>
      <c r="S13" s="307" t="s">
        <v>21</v>
      </c>
      <c r="T13" s="187" t="s">
        <v>22</v>
      </c>
      <c r="U13" s="188"/>
      <c r="V13" s="188"/>
      <c r="W13" s="188"/>
      <c r="X13" s="189"/>
      <c r="Y13" s="21"/>
      <c r="Z13" s="21"/>
      <c r="AA13" s="21"/>
      <c r="AB13" s="21"/>
      <c r="AC13" s="21"/>
      <c r="AD13" s="21"/>
      <c r="AE13" s="21"/>
      <c r="AF13" s="21"/>
      <c r="AG13" s="21"/>
      <c r="AH13" s="21"/>
      <c r="AI13" s="21"/>
      <c r="AJ13" s="21"/>
      <c r="AK13" s="21"/>
      <c r="AL13" s="21"/>
      <c r="AM13" s="21"/>
      <c r="AN13" s="21"/>
      <c r="AO13" s="43"/>
    </row>
    <row r="14" spans="1:56" ht="18.75" customHeight="1" x14ac:dyDescent="0.4">
      <c r="B14" s="191"/>
      <c r="C14" s="104"/>
      <c r="D14" s="104"/>
      <c r="E14" s="104"/>
      <c r="F14" s="104"/>
      <c r="G14" s="105"/>
      <c r="H14" s="301"/>
      <c r="I14" s="302"/>
      <c r="J14" s="106"/>
      <c r="K14" s="104"/>
      <c r="L14" s="104"/>
      <c r="M14" s="304"/>
      <c r="N14" s="305"/>
      <c r="O14" s="301"/>
      <c r="P14" s="302"/>
      <c r="Q14" s="306"/>
      <c r="R14" s="206"/>
      <c r="S14" s="307"/>
      <c r="T14" s="190"/>
      <c r="U14" s="188"/>
      <c r="V14" s="188"/>
      <c r="W14" s="188"/>
      <c r="X14" s="189"/>
      <c r="Y14" s="21"/>
      <c r="Z14" s="43"/>
      <c r="AA14" s="43"/>
      <c r="AB14" s="43"/>
      <c r="AC14" s="43"/>
      <c r="AD14" s="43"/>
      <c r="AE14" s="43"/>
      <c r="AF14" s="43"/>
      <c r="AG14" s="43"/>
      <c r="AH14" s="43"/>
      <c r="AI14" s="43"/>
      <c r="AJ14" s="43"/>
      <c r="AK14" s="43"/>
      <c r="AL14" s="43"/>
      <c r="AM14" s="43"/>
      <c r="AN14" s="43"/>
      <c r="AO14" s="21"/>
      <c r="AP14" s="21"/>
      <c r="AQ14" s="21"/>
      <c r="AR14" s="21"/>
      <c r="AS14" s="21"/>
      <c r="AT14" s="21"/>
      <c r="AU14" s="21"/>
      <c r="AV14" s="21"/>
      <c r="AW14" s="21"/>
      <c r="AX14" s="21"/>
      <c r="AY14" s="21"/>
      <c r="AZ14" s="21"/>
      <c r="BA14" s="21"/>
      <c r="BB14" s="21"/>
      <c r="BC14" s="21"/>
      <c r="BD14" s="21"/>
    </row>
    <row r="15" spans="1:56" s="16" customFormat="1" ht="21" customHeight="1" x14ac:dyDescent="0.4">
      <c r="A15" s="21" t="str">
        <f>IF($AC$9=0,B15,
IF($AJ$8="旧ルール",$G$10&amp;"(旧)"&amp;$AM$8&amp;B15,$G$10&amp;$AM$8&amp;B15))</f>
        <v>広島1</v>
      </c>
      <c r="B15" s="16">
        <v>1</v>
      </c>
      <c r="C15" s="280">
        <v>44829</v>
      </c>
      <c r="D15" s="281"/>
      <c r="E15" s="282"/>
      <c r="F15" s="283">
        <v>17.559999999999999</v>
      </c>
      <c r="G15" s="284"/>
      <c r="H15" s="285">
        <v>100</v>
      </c>
      <c r="I15" s="286"/>
      <c r="J15" s="287">
        <v>44813</v>
      </c>
      <c r="K15" s="288"/>
      <c r="L15" s="288"/>
      <c r="M15" s="283">
        <v>18.36</v>
      </c>
      <c r="N15" s="284"/>
      <c r="O15" s="285">
        <v>150</v>
      </c>
      <c r="P15" s="286"/>
      <c r="Q15" s="276">
        <f>H15-O15</f>
        <v>-50</v>
      </c>
      <c r="R15" s="277"/>
      <c r="S15" s="61" t="s">
        <v>21</v>
      </c>
      <c r="T15" s="278">
        <f>Q15*$T$10</f>
        <v>-1450</v>
      </c>
      <c r="U15" s="279"/>
      <c r="V15" s="279"/>
      <c r="W15" s="279"/>
      <c r="X15" s="62" t="s">
        <v>25</v>
      </c>
      <c r="Y15" s="21" t="e">
        <f t="shared" ref="Y15:Y48" si="0">+IF(OR(H15=0,O15=0),"",
IF(AE15&gt;0.01,"←比較対象日の実際の発電量の"&amp;AE15*100&amp;"％で計算しています。",""))</f>
        <v>#VALUE!</v>
      </c>
      <c r="Z15" s="43"/>
      <c r="AA15" s="43"/>
      <c r="AB15" s="43"/>
      <c r="AC15" s="43"/>
      <c r="AD15" s="55" t="e">
        <f t="shared" ref="AD15:AD48" si="1">+IF(C15="","対象外",
IF(C15-$AN$8&lt;0,"対象外","対象"))</f>
        <v>#VALUE!</v>
      </c>
      <c r="AE15" s="56" t="str">
        <f>IFERROR(VLOOKUP(A15,'8県まとめ'!B:N,13,0),"")</f>
        <v/>
      </c>
      <c r="AF15" s="57">
        <f>IF(T15="","",Q15)</f>
        <v>-50</v>
      </c>
      <c r="AG15" s="43"/>
      <c r="AH15" s="43"/>
      <c r="AI15" s="43"/>
      <c r="AJ15" s="43"/>
      <c r="AK15" s="43"/>
      <c r="AL15" s="43"/>
      <c r="AM15" s="43"/>
      <c r="AN15" s="43"/>
      <c r="AO15" s="21"/>
      <c r="AP15" s="21"/>
      <c r="AQ15" s="21"/>
      <c r="AR15" s="21"/>
      <c r="AS15" s="21"/>
      <c r="AT15" s="21"/>
      <c r="AU15" s="21"/>
      <c r="AV15" s="21"/>
      <c r="AW15" s="21"/>
      <c r="AX15" s="21"/>
      <c r="AY15" s="21"/>
      <c r="AZ15" s="21"/>
      <c r="BA15" s="21"/>
      <c r="BB15" s="21"/>
      <c r="BC15" s="21"/>
      <c r="BD15" s="21"/>
    </row>
    <row r="16" spans="1:56" s="16" customFormat="1" ht="21" customHeight="1" x14ac:dyDescent="0.4">
      <c r="A16" s="21" t="str">
        <f t="shared" ref="A16:A48" si="2">IF($AC$9=0,B16,
IF($AJ$8="旧ルール",$G$10&amp;"(旧)"&amp;$AM$8&amp;B16,$G$10&amp;$AM$8&amp;B16))</f>
        <v>広島2</v>
      </c>
      <c r="B16" s="16">
        <v>2</v>
      </c>
      <c r="C16" s="280">
        <v>44836</v>
      </c>
      <c r="D16" s="281"/>
      <c r="E16" s="282"/>
      <c r="F16" s="283">
        <v>19.73</v>
      </c>
      <c r="G16" s="284"/>
      <c r="H16" s="285">
        <v>120</v>
      </c>
      <c r="I16" s="286"/>
      <c r="J16" s="287">
        <v>44835</v>
      </c>
      <c r="K16" s="288"/>
      <c r="L16" s="288"/>
      <c r="M16" s="283">
        <v>20.66</v>
      </c>
      <c r="N16" s="284"/>
      <c r="O16" s="285">
        <v>150</v>
      </c>
      <c r="P16" s="286"/>
      <c r="Q16" s="276">
        <f t="shared" ref="Q16:Q78" si="3">H16-O16</f>
        <v>-30</v>
      </c>
      <c r="R16" s="277"/>
      <c r="S16" s="61" t="s">
        <v>21</v>
      </c>
      <c r="T16" s="278">
        <f t="shared" ref="T16:T78" si="4">Q16*$T$10</f>
        <v>-870</v>
      </c>
      <c r="U16" s="279"/>
      <c r="V16" s="279"/>
      <c r="W16" s="279"/>
      <c r="X16" s="62" t="s">
        <v>25</v>
      </c>
      <c r="Y16" s="21" t="e">
        <f t="shared" si="0"/>
        <v>#VALUE!</v>
      </c>
      <c r="Z16" s="43"/>
      <c r="AA16" s="43"/>
      <c r="AB16" s="43"/>
      <c r="AC16" s="43"/>
      <c r="AD16" s="55" t="e">
        <f t="shared" si="1"/>
        <v>#VALUE!</v>
      </c>
      <c r="AE16" s="56" t="str">
        <f>IFERROR(VLOOKUP(A16,'8県まとめ'!B:N,13,0),"")</f>
        <v/>
      </c>
      <c r="AF16" s="57">
        <f t="shared" ref="AF16:AF48" si="5">IF(T16="","",Q16)</f>
        <v>-30</v>
      </c>
      <c r="AG16" s="43"/>
      <c r="AH16" s="43"/>
      <c r="AI16" s="43"/>
      <c r="AJ16" s="43"/>
      <c r="AK16" s="43"/>
      <c r="AL16" s="43"/>
      <c r="AM16" s="43"/>
      <c r="AN16" s="43"/>
      <c r="AO16" s="21"/>
      <c r="AP16" s="21"/>
      <c r="AQ16" s="21"/>
      <c r="AR16" s="21"/>
      <c r="AS16" s="21"/>
      <c r="AT16" s="21"/>
      <c r="AU16" s="21"/>
      <c r="AV16" s="21"/>
      <c r="AW16" s="21"/>
      <c r="AX16" s="21"/>
      <c r="AY16" s="21"/>
      <c r="AZ16" s="21"/>
      <c r="BA16" s="21"/>
      <c r="BB16" s="21"/>
      <c r="BC16" s="21"/>
      <c r="BD16" s="21"/>
    </row>
    <row r="17" spans="1:56" s="16" customFormat="1" ht="21" customHeight="1" x14ac:dyDescent="0.4">
      <c r="A17" s="21" t="str">
        <f t="shared" si="2"/>
        <v>広島3</v>
      </c>
      <c r="B17" s="16">
        <v>3</v>
      </c>
      <c r="C17" s="280">
        <v>44850</v>
      </c>
      <c r="D17" s="281"/>
      <c r="E17" s="282"/>
      <c r="F17" s="283">
        <v>15.85</v>
      </c>
      <c r="G17" s="284"/>
      <c r="H17" s="285">
        <v>130</v>
      </c>
      <c r="I17" s="286"/>
      <c r="J17" s="287">
        <v>44855</v>
      </c>
      <c r="K17" s="288"/>
      <c r="L17" s="288"/>
      <c r="M17" s="283">
        <v>16.100000000000001</v>
      </c>
      <c r="N17" s="284"/>
      <c r="O17" s="285">
        <v>150</v>
      </c>
      <c r="P17" s="286"/>
      <c r="Q17" s="276">
        <f t="shared" si="3"/>
        <v>-20</v>
      </c>
      <c r="R17" s="277"/>
      <c r="S17" s="61" t="s">
        <v>21</v>
      </c>
      <c r="T17" s="278">
        <f t="shared" si="4"/>
        <v>-580</v>
      </c>
      <c r="U17" s="279"/>
      <c r="V17" s="279"/>
      <c r="W17" s="279"/>
      <c r="X17" s="62" t="s">
        <v>25</v>
      </c>
      <c r="Y17" s="21" t="e">
        <f t="shared" si="0"/>
        <v>#VALUE!</v>
      </c>
      <c r="Z17" s="43"/>
      <c r="AA17" s="43"/>
      <c r="AB17" s="43"/>
      <c r="AC17" s="43"/>
      <c r="AD17" s="55" t="e">
        <f t="shared" si="1"/>
        <v>#VALUE!</v>
      </c>
      <c r="AE17" s="56" t="str">
        <f>IFERROR(VLOOKUP(A17,'8県まとめ'!B:N,13,0),"")</f>
        <v/>
      </c>
      <c r="AF17" s="57">
        <f t="shared" si="5"/>
        <v>-20</v>
      </c>
      <c r="AG17" s="43"/>
      <c r="AH17" s="43"/>
      <c r="AI17" s="43"/>
      <c r="AJ17" s="43"/>
      <c r="AK17" s="43"/>
      <c r="AL17" s="43"/>
      <c r="AM17" s="43"/>
      <c r="AN17" s="43"/>
      <c r="AO17" s="21"/>
      <c r="AP17" s="21"/>
      <c r="AQ17" s="21"/>
      <c r="AR17" s="21"/>
      <c r="AS17" s="21"/>
      <c r="AT17" s="21"/>
      <c r="AU17" s="21"/>
      <c r="AV17" s="21"/>
      <c r="AW17" s="21"/>
      <c r="AX17" s="21"/>
      <c r="AY17" s="21"/>
      <c r="AZ17" s="21"/>
      <c r="BA17" s="21"/>
      <c r="BB17" s="21"/>
      <c r="BC17" s="21"/>
      <c r="BD17" s="21"/>
    </row>
    <row r="18" spans="1:56" s="16" customFormat="1" ht="21" customHeight="1" x14ac:dyDescent="0.4">
      <c r="A18" s="21" t="str">
        <f t="shared" si="2"/>
        <v>広島4</v>
      </c>
      <c r="B18" s="16">
        <v>4</v>
      </c>
      <c r="C18" s="280">
        <v>44892</v>
      </c>
      <c r="D18" s="281"/>
      <c r="E18" s="282"/>
      <c r="F18" s="283">
        <v>12.16</v>
      </c>
      <c r="G18" s="284"/>
      <c r="H18" s="285">
        <v>146.1</v>
      </c>
      <c r="I18" s="286"/>
      <c r="J18" s="287">
        <v>44893</v>
      </c>
      <c r="K18" s="288"/>
      <c r="L18" s="288"/>
      <c r="M18" s="283">
        <v>12.31</v>
      </c>
      <c r="N18" s="284"/>
      <c r="O18" s="285">
        <v>146.5</v>
      </c>
      <c r="P18" s="286"/>
      <c r="Q18" s="276">
        <f t="shared" si="3"/>
        <v>-0.40000000000000568</v>
      </c>
      <c r="R18" s="277"/>
      <c r="S18" s="61" t="s">
        <v>21</v>
      </c>
      <c r="T18" s="278">
        <f t="shared" si="4"/>
        <v>-11.600000000000165</v>
      </c>
      <c r="U18" s="279"/>
      <c r="V18" s="279"/>
      <c r="W18" s="279"/>
      <c r="X18" s="62" t="s">
        <v>25</v>
      </c>
      <c r="Y18" s="21" t="e">
        <f t="shared" si="0"/>
        <v>#VALUE!</v>
      </c>
      <c r="Z18" s="43"/>
      <c r="AA18" s="43"/>
      <c r="AB18" s="43"/>
      <c r="AC18" s="43"/>
      <c r="AD18" s="55" t="e">
        <f t="shared" si="1"/>
        <v>#VALUE!</v>
      </c>
      <c r="AE18" s="56" t="str">
        <f>IFERROR(VLOOKUP(A18,'8県まとめ'!B:N,13,0),"")</f>
        <v/>
      </c>
      <c r="AF18" s="57">
        <f t="shared" si="5"/>
        <v>-0.40000000000000568</v>
      </c>
      <c r="AG18" s="43"/>
      <c r="AH18" s="43"/>
      <c r="AI18" s="43"/>
      <c r="AJ18" s="43"/>
      <c r="AK18" s="43"/>
      <c r="AL18" s="43"/>
      <c r="AM18" s="43"/>
      <c r="AN18" s="43"/>
      <c r="AO18" s="21"/>
      <c r="AP18" s="21"/>
      <c r="AQ18" s="21"/>
      <c r="AR18" s="21"/>
      <c r="AS18" s="21"/>
      <c r="AT18" s="21"/>
      <c r="AU18" s="21"/>
      <c r="AV18" s="21"/>
      <c r="AW18" s="21"/>
      <c r="AX18" s="21"/>
      <c r="AY18" s="21"/>
      <c r="AZ18" s="21"/>
      <c r="BA18" s="21"/>
      <c r="BB18" s="21"/>
      <c r="BC18" s="21"/>
      <c r="BD18" s="21"/>
    </row>
    <row r="19" spans="1:56" s="16" customFormat="1" ht="21" customHeight="1" x14ac:dyDescent="0.4">
      <c r="A19" s="21" t="str">
        <f t="shared" si="2"/>
        <v>広島5</v>
      </c>
      <c r="B19" s="16">
        <v>5</v>
      </c>
      <c r="C19" s="280">
        <v>44990</v>
      </c>
      <c r="D19" s="281"/>
      <c r="E19" s="282"/>
      <c r="F19" s="283">
        <v>20.23</v>
      </c>
      <c r="G19" s="284"/>
      <c r="H19" s="285">
        <v>265.10000000000002</v>
      </c>
      <c r="I19" s="286"/>
      <c r="J19" s="287">
        <v>44991</v>
      </c>
      <c r="K19" s="288"/>
      <c r="L19" s="288"/>
      <c r="M19" s="283">
        <v>20.59</v>
      </c>
      <c r="N19" s="284"/>
      <c r="O19" s="285">
        <v>264.10000000000002</v>
      </c>
      <c r="P19" s="286"/>
      <c r="Q19" s="276">
        <f t="shared" si="3"/>
        <v>1</v>
      </c>
      <c r="R19" s="277"/>
      <c r="S19" s="61" t="s">
        <v>21</v>
      </c>
      <c r="T19" s="278">
        <f t="shared" si="4"/>
        <v>29</v>
      </c>
      <c r="U19" s="279"/>
      <c r="V19" s="279"/>
      <c r="W19" s="279"/>
      <c r="X19" s="62" t="s">
        <v>25</v>
      </c>
      <c r="Y19" s="21" t="e">
        <f t="shared" si="0"/>
        <v>#VALUE!</v>
      </c>
      <c r="Z19" s="43"/>
      <c r="AA19" s="43"/>
      <c r="AB19" s="43"/>
      <c r="AC19" s="43"/>
      <c r="AD19" s="55" t="e">
        <f t="shared" si="1"/>
        <v>#VALUE!</v>
      </c>
      <c r="AE19" s="56" t="str">
        <f>IFERROR(VLOOKUP(A19,'8県まとめ'!B:N,13,0),"")</f>
        <v/>
      </c>
      <c r="AF19" s="57">
        <f t="shared" si="5"/>
        <v>1</v>
      </c>
      <c r="AG19" s="43"/>
      <c r="AH19" s="43"/>
      <c r="AI19" s="43"/>
      <c r="AJ19" s="43"/>
      <c r="AK19" s="43"/>
      <c r="AL19" s="43"/>
      <c r="AM19" s="43"/>
      <c r="AN19" s="43"/>
      <c r="AO19" s="21"/>
      <c r="AP19" s="21"/>
      <c r="AQ19" s="21"/>
      <c r="AR19" s="21"/>
      <c r="AS19" s="21"/>
      <c r="AT19" s="21"/>
      <c r="AU19" s="21"/>
      <c r="AV19" s="21"/>
      <c r="AW19" s="21"/>
      <c r="AX19" s="21"/>
      <c r="AY19" s="21"/>
      <c r="AZ19" s="21"/>
      <c r="BA19" s="21"/>
      <c r="BB19" s="21"/>
      <c r="BC19" s="21"/>
      <c r="BD19" s="21"/>
    </row>
    <row r="20" spans="1:56" s="16" customFormat="1" ht="21" customHeight="1" x14ac:dyDescent="0.4">
      <c r="A20" s="21" t="str">
        <f t="shared" si="2"/>
        <v>広島6</v>
      </c>
      <c r="B20" s="16">
        <v>6</v>
      </c>
      <c r="C20" s="280">
        <v>44996</v>
      </c>
      <c r="D20" s="281"/>
      <c r="E20" s="282"/>
      <c r="F20" s="283">
        <v>19.48</v>
      </c>
      <c r="G20" s="284"/>
      <c r="H20" s="285">
        <v>250.4</v>
      </c>
      <c r="I20" s="286"/>
      <c r="J20" s="287">
        <v>44998</v>
      </c>
      <c r="K20" s="288"/>
      <c r="L20" s="288"/>
      <c r="M20" s="283">
        <v>19.829999999999998</v>
      </c>
      <c r="N20" s="284"/>
      <c r="O20" s="285">
        <v>280.39999999999998</v>
      </c>
      <c r="P20" s="286"/>
      <c r="Q20" s="276">
        <f t="shared" si="3"/>
        <v>-29.999999999999972</v>
      </c>
      <c r="R20" s="277"/>
      <c r="S20" s="61" t="s">
        <v>21</v>
      </c>
      <c r="T20" s="278">
        <f t="shared" si="4"/>
        <v>-869.9999999999992</v>
      </c>
      <c r="U20" s="279"/>
      <c r="V20" s="279"/>
      <c r="W20" s="279"/>
      <c r="X20" s="62" t="s">
        <v>25</v>
      </c>
      <c r="Y20" s="21" t="e">
        <f t="shared" si="0"/>
        <v>#VALUE!</v>
      </c>
      <c r="Z20" s="43"/>
      <c r="AA20" s="43"/>
      <c r="AB20" s="43"/>
      <c r="AC20" s="43"/>
      <c r="AD20" s="55" t="e">
        <f t="shared" si="1"/>
        <v>#VALUE!</v>
      </c>
      <c r="AE20" s="56" t="str">
        <f>IFERROR(VLOOKUP(A20,'8県まとめ'!B:N,13,0),"")</f>
        <v/>
      </c>
      <c r="AF20" s="57">
        <f t="shared" si="5"/>
        <v>-29.999999999999972</v>
      </c>
      <c r="AG20" s="43"/>
      <c r="AH20" s="43"/>
      <c r="AI20" s="43"/>
      <c r="AJ20" s="43"/>
      <c r="AK20" s="43"/>
      <c r="AL20" s="43"/>
      <c r="AM20" s="43"/>
      <c r="AN20" s="43"/>
      <c r="AO20" s="21"/>
      <c r="AP20" s="21"/>
      <c r="AQ20" s="21"/>
      <c r="AR20" s="21"/>
      <c r="AS20" s="21"/>
      <c r="AT20" s="21"/>
      <c r="AU20" s="21"/>
      <c r="AV20" s="21"/>
      <c r="AW20" s="21"/>
      <c r="AX20" s="21"/>
      <c r="AY20" s="21"/>
      <c r="AZ20" s="21"/>
      <c r="BA20" s="21"/>
      <c r="BB20" s="21"/>
      <c r="BC20" s="21"/>
      <c r="BD20" s="21"/>
    </row>
    <row r="21" spans="1:56" s="16" customFormat="1" ht="21" customHeight="1" x14ac:dyDescent="0.4">
      <c r="A21" s="21" t="str">
        <f t="shared" si="2"/>
        <v>広島7</v>
      </c>
      <c r="B21" s="16">
        <v>7</v>
      </c>
      <c r="C21" s="280">
        <v>44997</v>
      </c>
      <c r="D21" s="281"/>
      <c r="E21" s="282"/>
      <c r="F21" s="283">
        <v>13.25</v>
      </c>
      <c r="G21" s="284"/>
      <c r="H21" s="285">
        <v>161.1</v>
      </c>
      <c r="I21" s="286"/>
      <c r="J21" s="287">
        <v>44978</v>
      </c>
      <c r="K21" s="288"/>
      <c r="L21" s="288"/>
      <c r="M21" s="283">
        <v>13.71</v>
      </c>
      <c r="N21" s="284"/>
      <c r="O21" s="285">
        <v>136.4</v>
      </c>
      <c r="P21" s="286"/>
      <c r="Q21" s="276">
        <f t="shared" si="3"/>
        <v>24.699999999999989</v>
      </c>
      <c r="R21" s="277"/>
      <c r="S21" s="61" t="s">
        <v>21</v>
      </c>
      <c r="T21" s="278">
        <f t="shared" si="4"/>
        <v>716.29999999999973</v>
      </c>
      <c r="U21" s="279"/>
      <c r="V21" s="279"/>
      <c r="W21" s="279"/>
      <c r="X21" s="62" t="s">
        <v>25</v>
      </c>
      <c r="Y21" s="21" t="e">
        <f t="shared" si="0"/>
        <v>#VALUE!</v>
      </c>
      <c r="Z21" s="43"/>
      <c r="AA21" s="43"/>
      <c r="AB21" s="43"/>
      <c r="AC21" s="43"/>
      <c r="AD21" s="55" t="e">
        <f t="shared" si="1"/>
        <v>#VALUE!</v>
      </c>
      <c r="AE21" s="56" t="str">
        <f>IFERROR(VLOOKUP(A21,'8県まとめ'!B:N,13,0),"")</f>
        <v/>
      </c>
      <c r="AF21" s="57">
        <f t="shared" si="5"/>
        <v>24.699999999999989</v>
      </c>
      <c r="AG21" s="43"/>
      <c r="AH21" s="43"/>
      <c r="AI21" s="43"/>
      <c r="AJ21" s="43"/>
      <c r="AK21" s="43"/>
      <c r="AL21" s="43"/>
      <c r="AM21" s="43"/>
      <c r="AN21" s="43"/>
      <c r="AO21" s="21"/>
      <c r="AP21" s="21"/>
      <c r="AQ21" s="21"/>
      <c r="AR21" s="21"/>
      <c r="AS21" s="21"/>
      <c r="AT21" s="21"/>
      <c r="AU21" s="21"/>
      <c r="AV21" s="21"/>
      <c r="AW21" s="21"/>
      <c r="AX21" s="21"/>
      <c r="AY21" s="21"/>
      <c r="AZ21" s="21"/>
      <c r="BA21" s="21"/>
      <c r="BB21" s="21"/>
      <c r="BC21" s="21"/>
      <c r="BD21" s="21"/>
    </row>
    <row r="22" spans="1:56" s="16" customFormat="1" ht="21" customHeight="1" x14ac:dyDescent="0.4">
      <c r="A22" s="21" t="str">
        <f t="shared" si="2"/>
        <v>広島8</v>
      </c>
      <c r="B22" s="16">
        <v>8</v>
      </c>
      <c r="C22" s="280">
        <v>45000</v>
      </c>
      <c r="D22" s="281"/>
      <c r="E22" s="282"/>
      <c r="F22" s="283">
        <v>20.83</v>
      </c>
      <c r="G22" s="284"/>
      <c r="H22" s="285">
        <v>182.8</v>
      </c>
      <c r="I22" s="286"/>
      <c r="J22" s="287">
        <v>44999</v>
      </c>
      <c r="K22" s="288"/>
      <c r="L22" s="288"/>
      <c r="M22" s="283">
        <v>22.12</v>
      </c>
      <c r="N22" s="284"/>
      <c r="O22" s="285">
        <v>286.7</v>
      </c>
      <c r="P22" s="286"/>
      <c r="Q22" s="276">
        <f t="shared" si="3"/>
        <v>-103.89999999999998</v>
      </c>
      <c r="R22" s="277"/>
      <c r="S22" s="61" t="s">
        <v>21</v>
      </c>
      <c r="T22" s="278">
        <f t="shared" si="4"/>
        <v>-3013.0999999999995</v>
      </c>
      <c r="U22" s="279"/>
      <c r="V22" s="279"/>
      <c r="W22" s="279"/>
      <c r="X22" s="62" t="s">
        <v>25</v>
      </c>
      <c r="Y22" s="21" t="e">
        <f t="shared" si="0"/>
        <v>#VALUE!</v>
      </c>
      <c r="Z22" s="43"/>
      <c r="AA22" s="43"/>
      <c r="AB22" s="43"/>
      <c r="AC22" s="43"/>
      <c r="AD22" s="55" t="e">
        <f t="shared" si="1"/>
        <v>#VALUE!</v>
      </c>
      <c r="AE22" s="56" t="str">
        <f>IFERROR(VLOOKUP(A22,'8県まとめ'!B:N,13,0),"")</f>
        <v/>
      </c>
      <c r="AF22" s="57">
        <f t="shared" si="5"/>
        <v>-103.89999999999998</v>
      </c>
      <c r="AG22" s="43"/>
      <c r="AH22" s="43"/>
      <c r="AI22" s="43"/>
      <c r="AJ22" s="43"/>
      <c r="AK22" s="43"/>
      <c r="AL22" s="43"/>
      <c r="AM22" s="43"/>
      <c r="AN22" s="43"/>
      <c r="AO22" s="21"/>
      <c r="AP22" s="21"/>
      <c r="AQ22" s="21"/>
      <c r="AR22" s="21"/>
      <c r="AS22" s="21"/>
      <c r="AT22" s="21"/>
      <c r="AU22" s="21"/>
      <c r="AV22" s="21"/>
      <c r="AW22" s="21"/>
      <c r="AX22" s="21"/>
      <c r="AY22" s="21"/>
      <c r="AZ22" s="21"/>
      <c r="BA22" s="21"/>
      <c r="BB22" s="21"/>
      <c r="BC22" s="21"/>
      <c r="BD22" s="21"/>
    </row>
    <row r="23" spans="1:56" s="16" customFormat="1" ht="21" customHeight="1" x14ac:dyDescent="0.4">
      <c r="A23" s="21" t="str">
        <f t="shared" si="2"/>
        <v>広島9</v>
      </c>
      <c r="B23" s="16">
        <v>9</v>
      </c>
      <c r="C23" s="280">
        <v>45004</v>
      </c>
      <c r="D23" s="281"/>
      <c r="E23" s="282"/>
      <c r="F23" s="283">
        <v>21.55</v>
      </c>
      <c r="G23" s="284"/>
      <c r="H23" s="285">
        <v>276.89999999999998</v>
      </c>
      <c r="I23" s="286"/>
      <c r="J23" s="287">
        <v>44999</v>
      </c>
      <c r="K23" s="288"/>
      <c r="L23" s="288"/>
      <c r="M23" s="283">
        <v>22.12</v>
      </c>
      <c r="N23" s="284"/>
      <c r="O23" s="285">
        <v>286.7</v>
      </c>
      <c r="P23" s="286"/>
      <c r="Q23" s="276">
        <f t="shared" si="3"/>
        <v>-9.8000000000000114</v>
      </c>
      <c r="R23" s="277"/>
      <c r="S23" s="61" t="s">
        <v>21</v>
      </c>
      <c r="T23" s="278">
        <f t="shared" si="4"/>
        <v>-284.20000000000033</v>
      </c>
      <c r="U23" s="279"/>
      <c r="V23" s="279"/>
      <c r="W23" s="279"/>
      <c r="X23" s="62" t="s">
        <v>25</v>
      </c>
      <c r="Y23" s="21" t="e">
        <f t="shared" si="0"/>
        <v>#VALUE!</v>
      </c>
      <c r="Z23" s="43"/>
      <c r="AA23" s="43"/>
      <c r="AB23" s="43"/>
      <c r="AC23" s="43"/>
      <c r="AD23" s="55" t="e">
        <f t="shared" si="1"/>
        <v>#VALUE!</v>
      </c>
      <c r="AE23" s="56" t="str">
        <f>IFERROR(VLOOKUP(A23,'8県まとめ'!B:N,13,0),"")</f>
        <v/>
      </c>
      <c r="AF23" s="57">
        <f t="shared" si="5"/>
        <v>-9.8000000000000114</v>
      </c>
      <c r="AG23" s="43"/>
      <c r="AH23" s="43"/>
      <c r="AI23" s="43"/>
      <c r="AJ23" s="43"/>
      <c r="AK23" s="43"/>
      <c r="AL23" s="43"/>
      <c r="AM23" s="43"/>
      <c r="AN23" s="43"/>
      <c r="AO23" s="21"/>
      <c r="AP23" s="21"/>
      <c r="AQ23" s="21"/>
      <c r="AR23" s="21"/>
      <c r="AS23" s="21"/>
      <c r="AT23" s="21"/>
      <c r="AU23" s="21"/>
      <c r="AV23" s="21"/>
      <c r="AW23" s="21"/>
      <c r="AX23" s="21"/>
      <c r="AY23" s="21"/>
      <c r="AZ23" s="21"/>
      <c r="BA23" s="21"/>
      <c r="BB23" s="21"/>
      <c r="BC23" s="21"/>
      <c r="BD23" s="21"/>
    </row>
    <row r="24" spans="1:56" s="16" customFormat="1" ht="21" customHeight="1" x14ac:dyDescent="0.4">
      <c r="A24" s="21" t="str">
        <f t="shared" si="2"/>
        <v>広島10</v>
      </c>
      <c r="B24" s="16">
        <v>10</v>
      </c>
      <c r="C24" s="280">
        <v>45012</v>
      </c>
      <c r="D24" s="281"/>
      <c r="E24" s="282"/>
      <c r="F24" s="283">
        <v>15.71</v>
      </c>
      <c r="G24" s="284"/>
      <c r="H24" s="285">
        <v>137.80000000000001</v>
      </c>
      <c r="I24" s="286"/>
      <c r="J24" s="287">
        <v>45010</v>
      </c>
      <c r="K24" s="288"/>
      <c r="L24" s="288"/>
      <c r="M24" s="283">
        <v>16.53</v>
      </c>
      <c r="N24" s="284"/>
      <c r="O24" s="285">
        <v>226.7</v>
      </c>
      <c r="P24" s="286"/>
      <c r="Q24" s="276">
        <f t="shared" si="3"/>
        <v>-88.899999999999977</v>
      </c>
      <c r="R24" s="277"/>
      <c r="S24" s="61" t="s">
        <v>21</v>
      </c>
      <c r="T24" s="278">
        <f t="shared" si="4"/>
        <v>-2578.0999999999995</v>
      </c>
      <c r="U24" s="279"/>
      <c r="V24" s="279"/>
      <c r="W24" s="279"/>
      <c r="X24" s="62" t="s">
        <v>25</v>
      </c>
      <c r="Y24" s="21" t="e">
        <f t="shared" si="0"/>
        <v>#VALUE!</v>
      </c>
      <c r="Z24" s="43"/>
      <c r="AA24" s="43"/>
      <c r="AB24" s="43"/>
      <c r="AC24" s="43"/>
      <c r="AD24" s="55" t="e">
        <f t="shared" si="1"/>
        <v>#VALUE!</v>
      </c>
      <c r="AE24" s="56" t="str">
        <f>IFERROR(VLOOKUP(A24,'8県まとめ'!B:N,13,0),"")</f>
        <v/>
      </c>
      <c r="AF24" s="57">
        <f t="shared" si="5"/>
        <v>-88.899999999999977</v>
      </c>
      <c r="AG24" s="43"/>
      <c r="AH24" s="43"/>
      <c r="AI24" s="43"/>
      <c r="AJ24" s="43"/>
      <c r="AK24" s="43"/>
      <c r="AL24" s="43"/>
      <c r="AM24" s="43"/>
      <c r="AN24" s="43"/>
      <c r="AO24" s="21"/>
      <c r="AP24" s="21"/>
      <c r="AQ24" s="21"/>
      <c r="AR24" s="21"/>
      <c r="AS24" s="21"/>
      <c r="AT24" s="21"/>
      <c r="AU24" s="21"/>
      <c r="AV24" s="21"/>
      <c r="AW24" s="21"/>
      <c r="AX24" s="21"/>
      <c r="AY24" s="21"/>
      <c r="AZ24" s="21"/>
      <c r="BA24" s="21"/>
      <c r="BB24" s="21"/>
      <c r="BC24" s="21"/>
      <c r="BD24" s="21"/>
    </row>
    <row r="25" spans="1:56" s="16" customFormat="1" ht="21" customHeight="1" x14ac:dyDescent="0.4">
      <c r="A25" s="21" t="str">
        <f t="shared" si="2"/>
        <v>広島11</v>
      </c>
      <c r="B25" s="16">
        <v>11</v>
      </c>
      <c r="C25" s="280">
        <v>45013</v>
      </c>
      <c r="D25" s="281"/>
      <c r="E25" s="282"/>
      <c r="F25" s="283">
        <v>24.08</v>
      </c>
      <c r="G25" s="284"/>
      <c r="H25" s="285">
        <v>290.89999999999998</v>
      </c>
      <c r="I25" s="286"/>
      <c r="J25" s="287">
        <v>45137</v>
      </c>
      <c r="K25" s="288"/>
      <c r="L25" s="288"/>
      <c r="M25" s="283">
        <v>24.29</v>
      </c>
      <c r="N25" s="284"/>
      <c r="O25" s="285">
        <v>282.8</v>
      </c>
      <c r="P25" s="286"/>
      <c r="Q25" s="276">
        <f t="shared" si="3"/>
        <v>8.0999999999999659</v>
      </c>
      <c r="R25" s="277"/>
      <c r="S25" s="61" t="s">
        <v>21</v>
      </c>
      <c r="T25" s="278">
        <f t="shared" si="4"/>
        <v>234.89999999999901</v>
      </c>
      <c r="U25" s="279"/>
      <c r="V25" s="279"/>
      <c r="W25" s="279"/>
      <c r="X25" s="62" t="s">
        <v>25</v>
      </c>
      <c r="Y25" s="21" t="e">
        <f t="shared" si="0"/>
        <v>#VALUE!</v>
      </c>
      <c r="Z25" s="43"/>
      <c r="AA25" s="43"/>
      <c r="AB25" s="43"/>
      <c r="AC25" s="43"/>
      <c r="AD25" s="55" t="e">
        <f t="shared" si="1"/>
        <v>#VALUE!</v>
      </c>
      <c r="AE25" s="56" t="str">
        <f>IFERROR(VLOOKUP(A25,'8県まとめ'!B:N,13,0),"")</f>
        <v/>
      </c>
      <c r="AF25" s="57">
        <f t="shared" si="5"/>
        <v>8.0999999999999659</v>
      </c>
      <c r="AG25" s="43"/>
      <c r="AH25" s="43"/>
      <c r="AI25" s="43"/>
      <c r="AJ25" s="43"/>
      <c r="AK25" s="43"/>
      <c r="AL25" s="43"/>
      <c r="AM25" s="43"/>
      <c r="AN25" s="43"/>
      <c r="AO25" s="21"/>
      <c r="AP25" s="21"/>
      <c r="AQ25" s="21"/>
      <c r="AR25" s="21"/>
      <c r="AS25" s="21"/>
      <c r="AT25" s="21"/>
      <c r="AU25" s="21"/>
      <c r="AV25" s="21"/>
      <c r="AW25" s="21"/>
      <c r="AX25" s="21"/>
      <c r="AY25" s="21"/>
      <c r="AZ25" s="21"/>
      <c r="BA25" s="21"/>
      <c r="BB25" s="21"/>
      <c r="BC25" s="21"/>
      <c r="BD25" s="21"/>
    </row>
    <row r="26" spans="1:56" s="16" customFormat="1" ht="21" customHeight="1" x14ac:dyDescent="0.4">
      <c r="A26" s="21" t="str">
        <f t="shared" si="2"/>
        <v>広島12</v>
      </c>
      <c r="B26" s="16">
        <v>12</v>
      </c>
      <c r="C26" s="280">
        <v>45014</v>
      </c>
      <c r="D26" s="281"/>
      <c r="E26" s="282"/>
      <c r="F26" s="283">
        <v>22.89</v>
      </c>
      <c r="G26" s="284"/>
      <c r="H26" s="285">
        <v>247</v>
      </c>
      <c r="I26" s="286"/>
      <c r="J26" s="287">
        <v>45101</v>
      </c>
      <c r="K26" s="288"/>
      <c r="L26" s="288"/>
      <c r="M26" s="283">
        <v>22.92</v>
      </c>
      <c r="N26" s="284"/>
      <c r="O26" s="285">
        <v>0</v>
      </c>
      <c r="P26" s="286"/>
      <c r="Q26" s="276">
        <f t="shared" si="3"/>
        <v>247</v>
      </c>
      <c r="R26" s="277"/>
      <c r="S26" s="61" t="s">
        <v>21</v>
      </c>
      <c r="T26" s="278">
        <f t="shared" si="4"/>
        <v>7163</v>
      </c>
      <c r="U26" s="279"/>
      <c r="V26" s="279"/>
      <c r="W26" s="279"/>
      <c r="X26" s="62" t="s">
        <v>25</v>
      </c>
      <c r="Y26" s="21" t="str">
        <f t="shared" si="0"/>
        <v/>
      </c>
      <c r="Z26" s="43"/>
      <c r="AA26" s="43"/>
      <c r="AB26" s="43"/>
      <c r="AC26" s="43"/>
      <c r="AD26" s="55" t="e">
        <f t="shared" si="1"/>
        <v>#VALUE!</v>
      </c>
      <c r="AE26" s="56" t="str">
        <f>IFERROR(VLOOKUP(A26,'8県まとめ'!B:N,13,0),"")</f>
        <v/>
      </c>
      <c r="AF26" s="57">
        <f t="shared" si="5"/>
        <v>247</v>
      </c>
      <c r="AG26" s="43"/>
      <c r="AH26" s="43"/>
      <c r="AI26" s="43"/>
      <c r="AJ26" s="43"/>
      <c r="AK26" s="43"/>
      <c r="AL26" s="43"/>
      <c r="AM26" s="43"/>
      <c r="AN26" s="43"/>
      <c r="AO26" s="21"/>
      <c r="AP26" s="21"/>
      <c r="AQ26" s="21"/>
      <c r="AR26" s="21"/>
      <c r="AS26" s="21"/>
      <c r="AT26" s="21"/>
      <c r="AU26" s="21"/>
      <c r="AV26" s="21"/>
      <c r="AW26" s="21"/>
      <c r="AX26" s="21"/>
      <c r="AY26" s="21"/>
      <c r="AZ26" s="21"/>
      <c r="BA26" s="21"/>
      <c r="BB26" s="21"/>
      <c r="BC26" s="21"/>
      <c r="BD26" s="21"/>
    </row>
    <row r="27" spans="1:56" s="16" customFormat="1" ht="21" customHeight="1" x14ac:dyDescent="0.4">
      <c r="A27" s="21" t="str">
        <f t="shared" si="2"/>
        <v>広島13</v>
      </c>
      <c r="B27" s="16">
        <v>13</v>
      </c>
      <c r="C27" s="280">
        <v>45015</v>
      </c>
      <c r="D27" s="281"/>
      <c r="E27" s="282"/>
      <c r="F27" s="283">
        <v>20.45</v>
      </c>
      <c r="G27" s="284"/>
      <c r="H27" s="285">
        <v>258.3</v>
      </c>
      <c r="I27" s="286"/>
      <c r="J27" s="287">
        <v>44991</v>
      </c>
      <c r="K27" s="288"/>
      <c r="L27" s="288"/>
      <c r="M27" s="283">
        <v>20.59</v>
      </c>
      <c r="N27" s="284"/>
      <c r="O27" s="285">
        <v>264.10000000000002</v>
      </c>
      <c r="P27" s="286"/>
      <c r="Q27" s="276">
        <f t="shared" si="3"/>
        <v>-5.8000000000000114</v>
      </c>
      <c r="R27" s="277"/>
      <c r="S27" s="61" t="s">
        <v>21</v>
      </c>
      <c r="T27" s="278">
        <f t="shared" si="4"/>
        <v>-168.20000000000033</v>
      </c>
      <c r="U27" s="279"/>
      <c r="V27" s="279"/>
      <c r="W27" s="279"/>
      <c r="X27" s="62" t="s">
        <v>25</v>
      </c>
      <c r="Y27" s="21" t="e">
        <f t="shared" si="0"/>
        <v>#VALUE!</v>
      </c>
      <c r="Z27" s="43"/>
      <c r="AA27" s="43"/>
      <c r="AB27" s="43"/>
      <c r="AC27" s="43"/>
      <c r="AD27" s="55" t="e">
        <f t="shared" si="1"/>
        <v>#VALUE!</v>
      </c>
      <c r="AE27" s="56" t="str">
        <f>IFERROR(VLOOKUP(A27,'8県まとめ'!B:N,13,0),"")</f>
        <v/>
      </c>
      <c r="AF27" s="57">
        <f t="shared" si="5"/>
        <v>-5.8000000000000114</v>
      </c>
      <c r="AG27" s="43"/>
      <c r="AH27" s="43"/>
      <c r="AI27" s="43"/>
      <c r="AJ27" s="43"/>
      <c r="AK27" s="43"/>
      <c r="AL27" s="43"/>
      <c r="AM27" s="43"/>
      <c r="AN27" s="43"/>
      <c r="AO27" s="21"/>
      <c r="AP27" s="21"/>
      <c r="AQ27" s="21"/>
      <c r="AR27" s="21"/>
      <c r="AS27" s="21"/>
      <c r="AT27" s="21"/>
      <c r="AU27" s="21"/>
      <c r="AV27" s="21"/>
      <c r="AW27" s="21"/>
      <c r="AX27" s="21"/>
      <c r="AY27" s="21"/>
      <c r="AZ27" s="21"/>
      <c r="BA27" s="21"/>
      <c r="BB27" s="21"/>
      <c r="BC27" s="21"/>
      <c r="BD27" s="21"/>
    </row>
    <row r="28" spans="1:56" s="16" customFormat="1" ht="21" customHeight="1" x14ac:dyDescent="0.4">
      <c r="A28" s="21" t="str">
        <f t="shared" si="2"/>
        <v>広島14</v>
      </c>
      <c r="B28" s="16">
        <v>14</v>
      </c>
      <c r="C28" s="280">
        <v>45017</v>
      </c>
      <c r="D28" s="281"/>
      <c r="E28" s="282"/>
      <c r="F28" s="283">
        <v>21.81</v>
      </c>
      <c r="G28" s="284"/>
      <c r="H28" s="285">
        <v>273.89999999999998</v>
      </c>
      <c r="I28" s="286"/>
      <c r="J28" s="287">
        <v>44999</v>
      </c>
      <c r="K28" s="288"/>
      <c r="L28" s="288"/>
      <c r="M28" s="283">
        <v>22.12</v>
      </c>
      <c r="N28" s="284"/>
      <c r="O28" s="285">
        <v>286.7</v>
      </c>
      <c r="P28" s="286"/>
      <c r="Q28" s="276">
        <f t="shared" si="3"/>
        <v>-12.800000000000011</v>
      </c>
      <c r="R28" s="277"/>
      <c r="S28" s="61" t="s">
        <v>21</v>
      </c>
      <c r="T28" s="278">
        <f t="shared" si="4"/>
        <v>-371.20000000000033</v>
      </c>
      <c r="U28" s="279"/>
      <c r="V28" s="279"/>
      <c r="W28" s="279"/>
      <c r="X28" s="62" t="s">
        <v>25</v>
      </c>
      <c r="Y28" s="21" t="e">
        <f t="shared" si="0"/>
        <v>#VALUE!</v>
      </c>
      <c r="Z28" s="43"/>
      <c r="AA28" s="43"/>
      <c r="AB28" s="43"/>
      <c r="AC28" s="43"/>
      <c r="AD28" s="55" t="e">
        <f t="shared" si="1"/>
        <v>#VALUE!</v>
      </c>
      <c r="AE28" s="56" t="str">
        <f>IFERROR(VLOOKUP(A28,'8県まとめ'!B:N,13,0),"")</f>
        <v/>
      </c>
      <c r="AF28" s="57">
        <f t="shared" si="5"/>
        <v>-12.800000000000011</v>
      </c>
      <c r="AG28" s="43"/>
      <c r="AH28" s="43"/>
      <c r="AI28" s="43"/>
      <c r="AJ28" s="43"/>
      <c r="AK28" s="43"/>
      <c r="AL28" s="43"/>
      <c r="AM28" s="43"/>
      <c r="AN28" s="43"/>
      <c r="AO28" s="21"/>
      <c r="AP28" s="21"/>
      <c r="AQ28" s="21"/>
      <c r="AR28" s="21"/>
      <c r="AS28" s="21"/>
      <c r="AT28" s="21"/>
      <c r="AU28" s="21"/>
      <c r="AV28" s="21"/>
      <c r="AW28" s="21"/>
      <c r="AX28" s="21"/>
      <c r="AY28" s="21"/>
      <c r="AZ28" s="21"/>
      <c r="BA28" s="21"/>
      <c r="BB28" s="21"/>
      <c r="BC28" s="21"/>
      <c r="BD28" s="21"/>
    </row>
    <row r="29" spans="1:56" s="16" customFormat="1" ht="21" customHeight="1" x14ac:dyDescent="0.4">
      <c r="A29" s="21" t="str">
        <f t="shared" si="2"/>
        <v>広島15</v>
      </c>
      <c r="B29" s="16">
        <v>15</v>
      </c>
      <c r="C29" s="280">
        <v>45018</v>
      </c>
      <c r="D29" s="281"/>
      <c r="E29" s="282"/>
      <c r="F29" s="283">
        <v>19.78</v>
      </c>
      <c r="G29" s="284"/>
      <c r="H29" s="285">
        <v>271.2</v>
      </c>
      <c r="I29" s="286"/>
      <c r="J29" s="287">
        <v>44998</v>
      </c>
      <c r="K29" s="288"/>
      <c r="L29" s="288"/>
      <c r="M29" s="283">
        <v>19.829999999999998</v>
      </c>
      <c r="N29" s="284"/>
      <c r="O29" s="285">
        <v>280.39999999999998</v>
      </c>
      <c r="P29" s="286"/>
      <c r="Q29" s="276">
        <f t="shared" si="3"/>
        <v>-9.1999999999999886</v>
      </c>
      <c r="R29" s="277"/>
      <c r="S29" s="61" t="s">
        <v>21</v>
      </c>
      <c r="T29" s="278">
        <f t="shared" si="4"/>
        <v>-266.79999999999967</v>
      </c>
      <c r="U29" s="279"/>
      <c r="V29" s="279"/>
      <c r="W29" s="279"/>
      <c r="X29" s="62" t="s">
        <v>25</v>
      </c>
      <c r="Y29" s="21" t="e">
        <f t="shared" si="0"/>
        <v>#VALUE!</v>
      </c>
      <c r="Z29" s="43"/>
      <c r="AA29" s="43"/>
      <c r="AB29" s="43"/>
      <c r="AC29" s="43"/>
      <c r="AD29" s="55" t="e">
        <f t="shared" si="1"/>
        <v>#VALUE!</v>
      </c>
      <c r="AE29" s="56" t="str">
        <f>IFERROR(VLOOKUP(A29,'8県まとめ'!B:N,13,0),"")</f>
        <v/>
      </c>
      <c r="AF29" s="57">
        <f t="shared" si="5"/>
        <v>-9.1999999999999886</v>
      </c>
      <c r="AG29" s="43"/>
      <c r="AH29" s="43"/>
      <c r="AI29" s="43"/>
      <c r="AJ29" s="43"/>
      <c r="AK29" s="43"/>
      <c r="AL29" s="43"/>
      <c r="AM29" s="43"/>
      <c r="AN29" s="43"/>
      <c r="AO29" s="21"/>
      <c r="AP29" s="21"/>
      <c r="AQ29" s="21"/>
      <c r="AR29" s="21"/>
      <c r="AS29" s="21"/>
      <c r="AT29" s="21"/>
      <c r="AU29" s="21"/>
      <c r="AV29" s="21"/>
      <c r="AW29" s="21"/>
      <c r="AX29" s="21"/>
      <c r="AY29" s="21"/>
      <c r="AZ29" s="21"/>
      <c r="BA29" s="21"/>
      <c r="BB29" s="21"/>
      <c r="BC29" s="21"/>
      <c r="BD29" s="21"/>
    </row>
    <row r="30" spans="1:56" s="16" customFormat="1" ht="21" customHeight="1" x14ac:dyDescent="0.4">
      <c r="A30" s="21" t="str">
        <f t="shared" si="2"/>
        <v>広島16</v>
      </c>
      <c r="B30" s="16">
        <v>16</v>
      </c>
      <c r="C30" s="280">
        <v>45019</v>
      </c>
      <c r="D30" s="281"/>
      <c r="E30" s="282"/>
      <c r="F30" s="283">
        <v>25.09</v>
      </c>
      <c r="G30" s="284"/>
      <c r="H30" s="285">
        <v>289.89999999999998</v>
      </c>
      <c r="I30" s="286"/>
      <c r="J30" s="287">
        <v>45113</v>
      </c>
      <c r="K30" s="288"/>
      <c r="L30" s="288"/>
      <c r="M30" s="283">
        <v>25.18</v>
      </c>
      <c r="N30" s="284"/>
      <c r="O30" s="285">
        <v>295.2</v>
      </c>
      <c r="P30" s="286"/>
      <c r="Q30" s="276">
        <f t="shared" si="3"/>
        <v>-5.3000000000000114</v>
      </c>
      <c r="R30" s="277"/>
      <c r="S30" s="61" t="s">
        <v>21</v>
      </c>
      <c r="T30" s="278">
        <f t="shared" si="4"/>
        <v>-153.70000000000033</v>
      </c>
      <c r="U30" s="279"/>
      <c r="V30" s="279"/>
      <c r="W30" s="279"/>
      <c r="X30" s="62" t="s">
        <v>25</v>
      </c>
      <c r="Y30" s="21" t="e">
        <f t="shared" si="0"/>
        <v>#VALUE!</v>
      </c>
      <c r="Z30" s="43"/>
      <c r="AA30" s="43"/>
      <c r="AB30" s="43"/>
      <c r="AC30" s="43"/>
      <c r="AD30" s="55" t="e">
        <f t="shared" si="1"/>
        <v>#VALUE!</v>
      </c>
      <c r="AE30" s="56" t="str">
        <f>IFERROR(VLOOKUP(A30,'8県まとめ'!B:N,13,0),"")</f>
        <v/>
      </c>
      <c r="AF30" s="57">
        <f t="shared" si="5"/>
        <v>-5.3000000000000114</v>
      </c>
      <c r="AG30" s="43"/>
      <c r="AH30" s="43"/>
      <c r="AI30" s="43"/>
      <c r="AJ30" s="43"/>
      <c r="AK30" s="43"/>
      <c r="AL30" s="43"/>
      <c r="AM30" s="43"/>
      <c r="AN30" s="43"/>
      <c r="AO30" s="21"/>
      <c r="AP30" s="21"/>
      <c r="AQ30" s="21"/>
      <c r="AR30" s="21"/>
      <c r="AS30" s="21"/>
      <c r="AT30" s="21"/>
      <c r="AU30" s="21"/>
      <c r="AV30" s="21"/>
      <c r="AW30" s="21"/>
      <c r="AX30" s="21"/>
      <c r="AY30" s="21"/>
      <c r="AZ30" s="21"/>
      <c r="BA30" s="21"/>
      <c r="BB30" s="21"/>
      <c r="BC30" s="21"/>
      <c r="BD30" s="21"/>
    </row>
    <row r="31" spans="1:56" s="16" customFormat="1" ht="21" customHeight="1" x14ac:dyDescent="0.4">
      <c r="A31" s="21" t="str">
        <f t="shared" si="2"/>
        <v>広島17</v>
      </c>
      <c r="B31" s="16">
        <v>17</v>
      </c>
      <c r="C31" s="280">
        <v>45020</v>
      </c>
      <c r="D31" s="281"/>
      <c r="E31" s="282"/>
      <c r="F31" s="283">
        <v>19.89</v>
      </c>
      <c r="G31" s="284"/>
      <c r="H31" s="285">
        <v>275.7</v>
      </c>
      <c r="I31" s="286"/>
      <c r="J31" s="287">
        <v>44988</v>
      </c>
      <c r="K31" s="288"/>
      <c r="L31" s="288"/>
      <c r="M31" s="283">
        <v>19.920000000000002</v>
      </c>
      <c r="N31" s="284"/>
      <c r="O31" s="285">
        <v>262.89999999999998</v>
      </c>
      <c r="P31" s="286"/>
      <c r="Q31" s="276">
        <f t="shared" si="3"/>
        <v>12.800000000000011</v>
      </c>
      <c r="R31" s="277"/>
      <c r="S31" s="61" t="s">
        <v>21</v>
      </c>
      <c r="T31" s="278">
        <f t="shared" si="4"/>
        <v>371.20000000000033</v>
      </c>
      <c r="U31" s="279"/>
      <c r="V31" s="279"/>
      <c r="W31" s="279"/>
      <c r="X31" s="62" t="s">
        <v>25</v>
      </c>
      <c r="Y31" s="21" t="e">
        <f t="shared" si="0"/>
        <v>#VALUE!</v>
      </c>
      <c r="Z31" s="43"/>
      <c r="AA31" s="43"/>
      <c r="AB31" s="43"/>
      <c r="AC31" s="43"/>
      <c r="AD31" s="55" t="e">
        <f t="shared" si="1"/>
        <v>#VALUE!</v>
      </c>
      <c r="AE31" s="56" t="str">
        <f>IFERROR(VLOOKUP(A31,'8県まとめ'!B:N,13,0),"")</f>
        <v/>
      </c>
      <c r="AF31" s="57">
        <f t="shared" si="5"/>
        <v>12.800000000000011</v>
      </c>
      <c r="AG31" s="43"/>
      <c r="AH31" s="43"/>
      <c r="AI31" s="43"/>
      <c r="AJ31" s="43"/>
      <c r="AK31" s="43"/>
      <c r="AL31" s="43"/>
      <c r="AM31" s="43"/>
      <c r="AN31" s="43"/>
      <c r="AO31" s="21"/>
      <c r="AP31" s="21"/>
      <c r="AQ31" s="21"/>
      <c r="AR31" s="21"/>
      <c r="AS31" s="21"/>
      <c r="AT31" s="21"/>
      <c r="AU31" s="21"/>
      <c r="AV31" s="21"/>
      <c r="AW31" s="21"/>
      <c r="AX31" s="21"/>
      <c r="AY31" s="21"/>
      <c r="AZ31" s="21"/>
      <c r="BA31" s="21"/>
      <c r="BB31" s="21"/>
      <c r="BC31" s="21"/>
      <c r="BD31" s="21"/>
    </row>
    <row r="32" spans="1:56" s="16" customFormat="1" ht="21" customHeight="1" x14ac:dyDescent="0.4">
      <c r="A32" s="21" t="str">
        <f t="shared" si="2"/>
        <v>広島18</v>
      </c>
      <c r="B32" s="16">
        <v>18</v>
      </c>
      <c r="C32" s="280">
        <v>45024</v>
      </c>
      <c r="D32" s="281"/>
      <c r="E32" s="282"/>
      <c r="F32" s="283">
        <v>24</v>
      </c>
      <c r="G32" s="284"/>
      <c r="H32" s="285">
        <v>323.2</v>
      </c>
      <c r="I32" s="286"/>
      <c r="J32" s="287">
        <v>45137</v>
      </c>
      <c r="K32" s="288"/>
      <c r="L32" s="288"/>
      <c r="M32" s="283">
        <v>24.29</v>
      </c>
      <c r="N32" s="284"/>
      <c r="O32" s="285">
        <v>282.8</v>
      </c>
      <c r="P32" s="286"/>
      <c r="Q32" s="276">
        <f t="shared" si="3"/>
        <v>40.399999999999977</v>
      </c>
      <c r="R32" s="277"/>
      <c r="S32" s="61" t="s">
        <v>21</v>
      </c>
      <c r="T32" s="278">
        <f t="shared" si="4"/>
        <v>1171.5999999999995</v>
      </c>
      <c r="U32" s="279"/>
      <c r="V32" s="279"/>
      <c r="W32" s="279"/>
      <c r="X32" s="62" t="s">
        <v>25</v>
      </c>
      <c r="Y32" s="21" t="e">
        <f t="shared" si="0"/>
        <v>#VALUE!</v>
      </c>
      <c r="Z32" s="43"/>
      <c r="AA32" s="43"/>
      <c r="AB32" s="43"/>
      <c r="AC32" s="43"/>
      <c r="AD32" s="55" t="e">
        <f t="shared" si="1"/>
        <v>#VALUE!</v>
      </c>
      <c r="AE32" s="56" t="str">
        <f>IFERROR(VLOOKUP(A32,'8県まとめ'!B:N,13,0),"")</f>
        <v/>
      </c>
      <c r="AF32" s="57">
        <f t="shared" si="5"/>
        <v>40.399999999999977</v>
      </c>
      <c r="AG32" s="43"/>
      <c r="AH32" s="43"/>
      <c r="AI32" s="43"/>
      <c r="AJ32" s="43"/>
      <c r="AK32" s="43"/>
      <c r="AL32" s="43"/>
      <c r="AM32" s="43"/>
      <c r="AN32" s="43"/>
      <c r="AO32" s="21"/>
      <c r="AP32" s="21"/>
      <c r="AQ32" s="21"/>
      <c r="AR32" s="21"/>
      <c r="AS32" s="21"/>
      <c r="AT32" s="21"/>
      <c r="AU32" s="21"/>
      <c r="AV32" s="21"/>
      <c r="AW32" s="21"/>
      <c r="AX32" s="21"/>
      <c r="AY32" s="21"/>
      <c r="AZ32" s="21"/>
      <c r="BA32" s="21"/>
      <c r="BB32" s="21"/>
      <c r="BC32" s="21"/>
      <c r="BD32" s="21"/>
    </row>
    <row r="33" spans="1:56" s="16" customFormat="1" ht="21" customHeight="1" x14ac:dyDescent="0.4">
      <c r="A33" s="21" t="str">
        <f t="shared" si="2"/>
        <v>広島19</v>
      </c>
      <c r="B33" s="16">
        <v>19</v>
      </c>
      <c r="C33" s="280">
        <v>45025</v>
      </c>
      <c r="D33" s="281"/>
      <c r="E33" s="282"/>
      <c r="F33" s="283">
        <v>25.82</v>
      </c>
      <c r="G33" s="284"/>
      <c r="H33" s="285">
        <v>96.5</v>
      </c>
      <c r="I33" s="286"/>
      <c r="J33" s="287">
        <v>45140</v>
      </c>
      <c r="K33" s="288"/>
      <c r="L33" s="288"/>
      <c r="M33" s="283">
        <v>26.2</v>
      </c>
      <c r="N33" s="284"/>
      <c r="O33" s="285">
        <v>234.7</v>
      </c>
      <c r="P33" s="286"/>
      <c r="Q33" s="276">
        <f t="shared" si="3"/>
        <v>-138.19999999999999</v>
      </c>
      <c r="R33" s="277"/>
      <c r="S33" s="61" t="s">
        <v>21</v>
      </c>
      <c r="T33" s="278">
        <f t="shared" si="4"/>
        <v>-4007.7999999999997</v>
      </c>
      <c r="U33" s="279"/>
      <c r="V33" s="279"/>
      <c r="W33" s="279"/>
      <c r="X33" s="62" t="s">
        <v>25</v>
      </c>
      <c r="Y33" s="21" t="e">
        <f t="shared" si="0"/>
        <v>#VALUE!</v>
      </c>
      <c r="Z33" s="43"/>
      <c r="AA33" s="43"/>
      <c r="AB33" s="43"/>
      <c r="AC33" s="43"/>
      <c r="AD33" s="55" t="e">
        <f t="shared" si="1"/>
        <v>#VALUE!</v>
      </c>
      <c r="AE33" s="56" t="str">
        <f>IFERROR(VLOOKUP(A33,'8県まとめ'!B:N,13,0),"")</f>
        <v/>
      </c>
      <c r="AF33" s="57">
        <f t="shared" si="5"/>
        <v>-138.19999999999999</v>
      </c>
      <c r="AG33" s="43"/>
      <c r="AH33" s="43"/>
      <c r="AI33" s="43"/>
      <c r="AJ33" s="43"/>
      <c r="AK33" s="43"/>
      <c r="AL33" s="43"/>
      <c r="AM33" s="43"/>
      <c r="AN33" s="43"/>
      <c r="AO33" s="21"/>
      <c r="AP33" s="21"/>
      <c r="AQ33" s="21"/>
      <c r="AR33" s="21"/>
      <c r="AS33" s="21"/>
      <c r="AT33" s="21"/>
      <c r="AU33" s="21"/>
      <c r="AV33" s="21"/>
      <c r="AW33" s="21"/>
      <c r="AX33" s="21"/>
      <c r="AY33" s="21"/>
      <c r="AZ33" s="21"/>
      <c r="BA33" s="21"/>
      <c r="BB33" s="21"/>
      <c r="BC33" s="21"/>
      <c r="BD33" s="21"/>
    </row>
    <row r="34" spans="1:56" s="16" customFormat="1" ht="21" customHeight="1" x14ac:dyDescent="0.4">
      <c r="A34" s="21" t="str">
        <f t="shared" si="2"/>
        <v>広島20</v>
      </c>
      <c r="B34" s="16">
        <v>20</v>
      </c>
      <c r="C34" s="280">
        <v>45026</v>
      </c>
      <c r="D34" s="281"/>
      <c r="E34" s="282"/>
      <c r="F34" s="283">
        <v>22.83</v>
      </c>
      <c r="G34" s="284"/>
      <c r="H34" s="285">
        <v>308.8</v>
      </c>
      <c r="I34" s="286"/>
      <c r="J34" s="287">
        <v>45101</v>
      </c>
      <c r="K34" s="288"/>
      <c r="L34" s="288"/>
      <c r="M34" s="283">
        <v>22.92</v>
      </c>
      <c r="N34" s="284"/>
      <c r="O34" s="285">
        <v>0</v>
      </c>
      <c r="P34" s="286"/>
      <c r="Q34" s="276">
        <f t="shared" si="3"/>
        <v>308.8</v>
      </c>
      <c r="R34" s="277"/>
      <c r="S34" s="61" t="s">
        <v>21</v>
      </c>
      <c r="T34" s="278">
        <f t="shared" si="4"/>
        <v>8955.2000000000007</v>
      </c>
      <c r="U34" s="279"/>
      <c r="V34" s="279"/>
      <c r="W34" s="279"/>
      <c r="X34" s="62" t="s">
        <v>25</v>
      </c>
      <c r="Y34" s="21" t="str">
        <f t="shared" si="0"/>
        <v/>
      </c>
      <c r="Z34" s="43"/>
      <c r="AA34" s="43"/>
      <c r="AB34" s="43"/>
      <c r="AC34" s="43"/>
      <c r="AD34" s="55" t="e">
        <f t="shared" si="1"/>
        <v>#VALUE!</v>
      </c>
      <c r="AE34" s="56" t="str">
        <f>IFERROR(VLOOKUP(A34,'8県まとめ'!B:N,13,0),"")</f>
        <v/>
      </c>
      <c r="AF34" s="57">
        <f t="shared" si="5"/>
        <v>308.8</v>
      </c>
      <c r="AG34" s="43"/>
      <c r="AH34" s="43"/>
      <c r="AI34" s="43"/>
      <c r="AJ34" s="43"/>
      <c r="AK34" s="43"/>
      <c r="AL34" s="43"/>
      <c r="AM34" s="43"/>
      <c r="AN34" s="43"/>
      <c r="AO34" s="21"/>
      <c r="AP34" s="21"/>
      <c r="AQ34" s="21"/>
      <c r="AR34" s="21"/>
      <c r="AS34" s="21"/>
      <c r="AT34" s="21"/>
      <c r="AU34" s="21"/>
      <c r="AV34" s="21"/>
      <c r="AW34" s="21"/>
      <c r="AX34" s="21"/>
      <c r="AY34" s="21"/>
      <c r="AZ34" s="21"/>
      <c r="BA34" s="21"/>
      <c r="BB34" s="21"/>
      <c r="BC34" s="21"/>
      <c r="BD34" s="21"/>
    </row>
    <row r="35" spans="1:56" s="16" customFormat="1" ht="21" customHeight="1" x14ac:dyDescent="0.4">
      <c r="A35" s="21" t="str">
        <f t="shared" si="2"/>
        <v>広島21</v>
      </c>
      <c r="B35" s="16">
        <v>21</v>
      </c>
      <c r="C35" s="280">
        <v>45027</v>
      </c>
      <c r="D35" s="281"/>
      <c r="E35" s="282"/>
      <c r="F35" s="283">
        <v>23.57</v>
      </c>
      <c r="G35" s="284"/>
      <c r="H35" s="285">
        <v>50</v>
      </c>
      <c r="I35" s="286"/>
      <c r="J35" s="287">
        <v>45129</v>
      </c>
      <c r="K35" s="288"/>
      <c r="L35" s="288"/>
      <c r="M35" s="283">
        <v>23.82</v>
      </c>
      <c r="N35" s="284"/>
      <c r="O35" s="285">
        <v>229.2</v>
      </c>
      <c r="P35" s="286"/>
      <c r="Q35" s="276">
        <f t="shared" si="3"/>
        <v>-179.2</v>
      </c>
      <c r="R35" s="277"/>
      <c r="S35" s="61" t="s">
        <v>21</v>
      </c>
      <c r="T35" s="278">
        <f t="shared" si="4"/>
        <v>-5196.7999999999993</v>
      </c>
      <c r="U35" s="279"/>
      <c r="V35" s="279"/>
      <c r="W35" s="279"/>
      <c r="X35" s="62" t="s">
        <v>25</v>
      </c>
      <c r="Y35" s="21" t="e">
        <f t="shared" si="0"/>
        <v>#VALUE!</v>
      </c>
      <c r="Z35" s="43"/>
      <c r="AA35" s="43"/>
      <c r="AB35" s="43"/>
      <c r="AC35" s="43"/>
      <c r="AD35" s="55" t="e">
        <f t="shared" si="1"/>
        <v>#VALUE!</v>
      </c>
      <c r="AE35" s="56" t="str">
        <f>IFERROR(VLOOKUP(A35,'8県まとめ'!B:N,13,0),"")</f>
        <v/>
      </c>
      <c r="AF35" s="57">
        <f t="shared" si="5"/>
        <v>-179.2</v>
      </c>
      <c r="AG35" s="43"/>
      <c r="AH35" s="43"/>
      <c r="AI35" s="43"/>
      <c r="AJ35" s="43"/>
      <c r="AK35" s="43"/>
      <c r="AL35" s="43"/>
      <c r="AM35" s="43"/>
      <c r="AN35" s="43"/>
      <c r="AO35" s="21"/>
      <c r="AP35" s="21"/>
      <c r="AQ35" s="21"/>
      <c r="AR35" s="21"/>
      <c r="AS35" s="21"/>
      <c r="AT35" s="21"/>
      <c r="AU35" s="21"/>
      <c r="AV35" s="21"/>
      <c r="AW35" s="21"/>
      <c r="AX35" s="21"/>
      <c r="AY35" s="21"/>
      <c r="AZ35" s="21"/>
      <c r="BA35" s="21"/>
      <c r="BB35" s="21"/>
      <c r="BC35" s="21"/>
      <c r="BD35" s="21"/>
    </row>
    <row r="36" spans="1:56" s="16" customFormat="1" ht="21" customHeight="1" x14ac:dyDescent="0.4">
      <c r="A36" s="21" t="str">
        <f t="shared" si="2"/>
        <v>広島22</v>
      </c>
      <c r="B36" s="16">
        <v>22</v>
      </c>
      <c r="C36" s="280">
        <v>45029</v>
      </c>
      <c r="D36" s="281"/>
      <c r="E36" s="282"/>
      <c r="F36" s="283">
        <v>25.45</v>
      </c>
      <c r="G36" s="284"/>
      <c r="H36" s="285">
        <v>317</v>
      </c>
      <c r="I36" s="286"/>
      <c r="J36" s="287">
        <v>45113</v>
      </c>
      <c r="K36" s="288"/>
      <c r="L36" s="288"/>
      <c r="M36" s="283">
        <v>25.18</v>
      </c>
      <c r="N36" s="284"/>
      <c r="O36" s="285">
        <v>295.2</v>
      </c>
      <c r="P36" s="286"/>
      <c r="Q36" s="276">
        <f t="shared" si="3"/>
        <v>21.800000000000011</v>
      </c>
      <c r="R36" s="277"/>
      <c r="S36" s="61" t="s">
        <v>21</v>
      </c>
      <c r="T36" s="278">
        <f t="shared" si="4"/>
        <v>632.20000000000027</v>
      </c>
      <c r="U36" s="279"/>
      <c r="V36" s="279"/>
      <c r="W36" s="279"/>
      <c r="X36" s="62" t="s">
        <v>25</v>
      </c>
      <c r="Y36" s="21" t="e">
        <f t="shared" si="0"/>
        <v>#VALUE!</v>
      </c>
      <c r="Z36" s="43"/>
      <c r="AA36" s="43"/>
      <c r="AB36" s="43"/>
      <c r="AC36" s="43"/>
      <c r="AD36" s="55" t="e">
        <f t="shared" si="1"/>
        <v>#VALUE!</v>
      </c>
      <c r="AE36" s="56" t="str">
        <f>IFERROR(VLOOKUP(A36,'8県まとめ'!B:N,13,0),"")</f>
        <v/>
      </c>
      <c r="AF36" s="57">
        <f t="shared" si="5"/>
        <v>21.800000000000011</v>
      </c>
      <c r="AG36" s="43"/>
      <c r="AH36" s="43"/>
      <c r="AI36" s="43"/>
      <c r="AJ36" s="43"/>
      <c r="AK36" s="43"/>
      <c r="AL36" s="43"/>
      <c r="AM36" s="43"/>
      <c r="AN36" s="43"/>
      <c r="AO36" s="21"/>
      <c r="AP36" s="21"/>
      <c r="AQ36" s="21"/>
      <c r="AR36" s="21"/>
      <c r="AS36" s="21"/>
      <c r="AT36" s="21"/>
      <c r="AU36" s="21"/>
      <c r="AV36" s="21"/>
      <c r="AW36" s="21"/>
      <c r="AX36" s="21"/>
      <c r="AY36" s="21"/>
      <c r="AZ36" s="21"/>
      <c r="BA36" s="21"/>
      <c r="BB36" s="21"/>
      <c r="BC36" s="21"/>
      <c r="BD36" s="21"/>
    </row>
    <row r="37" spans="1:56" s="16" customFormat="1" ht="21" customHeight="1" x14ac:dyDescent="0.4">
      <c r="A37" s="21" t="str">
        <f t="shared" si="2"/>
        <v>広島23</v>
      </c>
      <c r="B37" s="16">
        <v>23</v>
      </c>
      <c r="C37" s="280">
        <v>45032</v>
      </c>
      <c r="D37" s="281"/>
      <c r="E37" s="282"/>
      <c r="F37" s="283">
        <v>18.440000000000001</v>
      </c>
      <c r="G37" s="284"/>
      <c r="H37" s="298">
        <v>86.7</v>
      </c>
      <c r="I37" s="299"/>
      <c r="J37" s="287">
        <v>45072</v>
      </c>
      <c r="K37" s="288"/>
      <c r="L37" s="288"/>
      <c r="M37" s="283">
        <v>18.78</v>
      </c>
      <c r="N37" s="284"/>
      <c r="O37" s="298">
        <v>171.9</v>
      </c>
      <c r="P37" s="299"/>
      <c r="Q37" s="276">
        <f t="shared" si="3"/>
        <v>-85.2</v>
      </c>
      <c r="R37" s="277"/>
      <c r="S37" s="61" t="s">
        <v>21</v>
      </c>
      <c r="T37" s="278">
        <f t="shared" si="4"/>
        <v>-2470.8000000000002</v>
      </c>
      <c r="U37" s="279"/>
      <c r="V37" s="279"/>
      <c r="W37" s="279"/>
      <c r="X37" s="62" t="s">
        <v>25</v>
      </c>
      <c r="Y37" s="21" t="e">
        <f t="shared" si="0"/>
        <v>#VALUE!</v>
      </c>
      <c r="Z37" s="43"/>
      <c r="AA37" s="43"/>
      <c r="AB37" s="43"/>
      <c r="AC37" s="43"/>
      <c r="AD37" s="55" t="e">
        <f t="shared" si="1"/>
        <v>#VALUE!</v>
      </c>
      <c r="AE37" s="56" t="str">
        <f>IFERROR(VLOOKUP(A37,'8県まとめ'!B:N,13,0),"")</f>
        <v/>
      </c>
      <c r="AF37" s="57">
        <f t="shared" si="5"/>
        <v>-85.2</v>
      </c>
      <c r="AG37" s="43"/>
      <c r="AH37" s="43"/>
      <c r="AI37" s="43"/>
      <c r="AJ37" s="43"/>
      <c r="AK37" s="43"/>
      <c r="AL37" s="43"/>
      <c r="AM37" s="43"/>
      <c r="AN37" s="43"/>
      <c r="AO37" s="21"/>
      <c r="AP37" s="21"/>
      <c r="AQ37" s="21"/>
      <c r="AR37" s="21"/>
      <c r="AS37" s="21"/>
      <c r="AT37" s="21"/>
      <c r="AU37" s="21"/>
      <c r="AV37" s="21"/>
      <c r="AW37" s="21"/>
      <c r="AX37" s="21"/>
      <c r="AY37" s="21"/>
      <c r="AZ37" s="21"/>
      <c r="BA37" s="21"/>
      <c r="BB37" s="21"/>
      <c r="BC37" s="21"/>
      <c r="BD37" s="21"/>
    </row>
    <row r="38" spans="1:56" s="16" customFormat="1" ht="21" customHeight="1" x14ac:dyDescent="0.4">
      <c r="A38" s="21" t="str">
        <f t="shared" si="2"/>
        <v>広島24</v>
      </c>
      <c r="B38" s="16">
        <v>24</v>
      </c>
      <c r="C38" s="280">
        <v>45033</v>
      </c>
      <c r="D38" s="281"/>
      <c r="E38" s="282"/>
      <c r="F38" s="283">
        <v>25.15</v>
      </c>
      <c r="G38" s="284"/>
      <c r="H38" s="298">
        <v>288.5</v>
      </c>
      <c r="I38" s="299"/>
      <c r="J38" s="287">
        <v>45113</v>
      </c>
      <c r="K38" s="288"/>
      <c r="L38" s="288"/>
      <c r="M38" s="283">
        <v>25.18</v>
      </c>
      <c r="N38" s="284"/>
      <c r="O38" s="298">
        <v>295.2</v>
      </c>
      <c r="P38" s="299"/>
      <c r="Q38" s="276">
        <f t="shared" si="3"/>
        <v>-6.6999999999999886</v>
      </c>
      <c r="R38" s="277"/>
      <c r="S38" s="61" t="s">
        <v>21</v>
      </c>
      <c r="T38" s="278">
        <f t="shared" si="4"/>
        <v>-194.29999999999967</v>
      </c>
      <c r="U38" s="279"/>
      <c r="V38" s="279"/>
      <c r="W38" s="279"/>
      <c r="X38" s="62" t="s">
        <v>25</v>
      </c>
      <c r="Y38" s="21" t="e">
        <f t="shared" si="0"/>
        <v>#VALUE!</v>
      </c>
      <c r="Z38" s="43"/>
      <c r="AA38" s="43"/>
      <c r="AB38" s="43"/>
      <c r="AC38" s="43"/>
      <c r="AD38" s="55" t="e">
        <f t="shared" si="1"/>
        <v>#VALUE!</v>
      </c>
      <c r="AE38" s="56" t="str">
        <f>IFERROR(VLOOKUP(A38,'8県まとめ'!B:N,13,0),"")</f>
        <v/>
      </c>
      <c r="AF38" s="57">
        <f t="shared" si="5"/>
        <v>-6.6999999999999886</v>
      </c>
      <c r="AG38" s="43"/>
      <c r="AH38" s="43"/>
      <c r="AI38" s="43"/>
      <c r="AJ38" s="43"/>
      <c r="AK38" s="43"/>
      <c r="AL38" s="43"/>
      <c r="AM38" s="43"/>
      <c r="AN38" s="43"/>
      <c r="AO38" s="21"/>
      <c r="AP38" s="21"/>
      <c r="AQ38" s="21"/>
      <c r="AR38" s="21"/>
      <c r="AS38" s="21"/>
      <c r="AT38" s="21"/>
      <c r="AU38" s="21"/>
      <c r="AV38" s="21"/>
      <c r="AW38" s="21"/>
      <c r="AX38" s="21"/>
      <c r="AY38" s="21"/>
      <c r="AZ38" s="21"/>
      <c r="BA38" s="21"/>
      <c r="BB38" s="21"/>
      <c r="BC38" s="21"/>
      <c r="BD38" s="21"/>
    </row>
    <row r="39" spans="1:56" s="16" customFormat="1" ht="21" customHeight="1" x14ac:dyDescent="0.4">
      <c r="A39" s="21" t="str">
        <f t="shared" si="2"/>
        <v>広島25</v>
      </c>
      <c r="B39" s="16">
        <v>25</v>
      </c>
      <c r="C39" s="280">
        <v>45034</v>
      </c>
      <c r="D39" s="281"/>
      <c r="E39" s="282"/>
      <c r="F39" s="283">
        <v>21.28</v>
      </c>
      <c r="G39" s="284"/>
      <c r="H39" s="285">
        <v>185.1</v>
      </c>
      <c r="I39" s="286"/>
      <c r="J39" s="287">
        <v>44999</v>
      </c>
      <c r="K39" s="288"/>
      <c r="L39" s="288"/>
      <c r="M39" s="283">
        <v>22.12</v>
      </c>
      <c r="N39" s="284"/>
      <c r="O39" s="285">
        <v>286.7</v>
      </c>
      <c r="P39" s="286"/>
      <c r="Q39" s="276">
        <f t="shared" si="3"/>
        <v>-101.6</v>
      </c>
      <c r="R39" s="277"/>
      <c r="S39" s="61" t="s">
        <v>21</v>
      </c>
      <c r="T39" s="278">
        <f t="shared" si="4"/>
        <v>-2946.3999999999996</v>
      </c>
      <c r="U39" s="279"/>
      <c r="V39" s="279"/>
      <c r="W39" s="279"/>
      <c r="X39" s="62" t="s">
        <v>25</v>
      </c>
      <c r="Y39" s="21" t="e">
        <f t="shared" si="0"/>
        <v>#VALUE!</v>
      </c>
      <c r="Z39" s="43"/>
      <c r="AA39" s="43"/>
      <c r="AB39" s="43"/>
      <c r="AC39" s="43"/>
      <c r="AD39" s="55" t="e">
        <f t="shared" si="1"/>
        <v>#VALUE!</v>
      </c>
      <c r="AE39" s="56" t="str">
        <f>IFERROR(VLOOKUP(A39,'8県まとめ'!B:N,13,0),"")</f>
        <v/>
      </c>
      <c r="AF39" s="57">
        <f t="shared" si="5"/>
        <v>-101.6</v>
      </c>
      <c r="AG39" s="43"/>
      <c r="AH39" s="43"/>
      <c r="AI39" s="43"/>
      <c r="AJ39" s="43"/>
      <c r="AK39" s="43"/>
      <c r="AL39" s="43"/>
      <c r="AM39" s="43"/>
      <c r="AN39" s="43"/>
      <c r="AO39" s="21"/>
      <c r="AP39" s="21"/>
      <c r="AQ39" s="21"/>
      <c r="AR39" s="21"/>
      <c r="AS39" s="21"/>
      <c r="AT39" s="21"/>
      <c r="AU39" s="21"/>
      <c r="AV39" s="21"/>
      <c r="AW39" s="21"/>
      <c r="AX39" s="21"/>
      <c r="AY39" s="21"/>
      <c r="AZ39" s="21"/>
      <c r="BA39" s="21"/>
      <c r="BB39" s="21"/>
      <c r="BC39" s="21"/>
      <c r="BD39" s="21"/>
    </row>
    <row r="40" spans="1:56" s="16" customFormat="1" ht="21" customHeight="1" x14ac:dyDescent="0.4">
      <c r="A40" s="21" t="str">
        <f t="shared" si="2"/>
        <v>広島26</v>
      </c>
      <c r="B40" s="16">
        <v>26</v>
      </c>
      <c r="C40" s="280">
        <v>45036</v>
      </c>
      <c r="D40" s="281"/>
      <c r="E40" s="282"/>
      <c r="F40" s="283">
        <v>24.11</v>
      </c>
      <c r="G40" s="284"/>
      <c r="H40" s="285">
        <v>192.3</v>
      </c>
      <c r="I40" s="286"/>
      <c r="J40" s="287">
        <v>45137</v>
      </c>
      <c r="K40" s="288"/>
      <c r="L40" s="288"/>
      <c r="M40" s="283">
        <v>24.29</v>
      </c>
      <c r="N40" s="284"/>
      <c r="O40" s="285">
        <v>282.8</v>
      </c>
      <c r="P40" s="286"/>
      <c r="Q40" s="276">
        <f t="shared" si="3"/>
        <v>-90.5</v>
      </c>
      <c r="R40" s="277"/>
      <c r="S40" s="61" t="s">
        <v>21</v>
      </c>
      <c r="T40" s="278">
        <f t="shared" si="4"/>
        <v>-2624.5</v>
      </c>
      <c r="U40" s="279"/>
      <c r="V40" s="279"/>
      <c r="W40" s="279"/>
      <c r="X40" s="62" t="s">
        <v>25</v>
      </c>
      <c r="Y40" s="21" t="e">
        <f t="shared" si="0"/>
        <v>#VALUE!</v>
      </c>
      <c r="Z40" s="43"/>
      <c r="AA40" s="43"/>
      <c r="AB40" s="43"/>
      <c r="AC40" s="43"/>
      <c r="AD40" s="55" t="e">
        <f t="shared" si="1"/>
        <v>#VALUE!</v>
      </c>
      <c r="AE40" s="56" t="str">
        <f>IFERROR(VLOOKUP(A40,'8県まとめ'!B:N,13,0),"")</f>
        <v/>
      </c>
      <c r="AF40" s="57">
        <f t="shared" si="5"/>
        <v>-90.5</v>
      </c>
      <c r="AG40" s="43"/>
      <c r="AH40" s="43"/>
      <c r="AI40" s="43"/>
      <c r="AJ40" s="43"/>
      <c r="AK40" s="43"/>
      <c r="AL40" s="43"/>
      <c r="AM40" s="43"/>
      <c r="AN40" s="43"/>
      <c r="AO40" s="21"/>
      <c r="AP40" s="21"/>
      <c r="AQ40" s="21"/>
      <c r="AR40" s="21"/>
      <c r="AS40" s="21"/>
      <c r="AT40" s="21"/>
      <c r="AU40" s="21"/>
      <c r="AV40" s="21"/>
      <c r="AW40" s="21"/>
      <c r="AX40" s="21"/>
      <c r="AY40" s="21"/>
      <c r="AZ40" s="21"/>
      <c r="BA40" s="21"/>
      <c r="BB40" s="21"/>
      <c r="BC40" s="21"/>
      <c r="BD40" s="21"/>
    </row>
    <row r="41" spans="1:56" s="16" customFormat="1" ht="21" customHeight="1" x14ac:dyDescent="0.4">
      <c r="A41" s="21" t="str">
        <f t="shared" si="2"/>
        <v>広島27</v>
      </c>
      <c r="B41" s="16">
        <v>27</v>
      </c>
      <c r="C41" s="280">
        <v>45037</v>
      </c>
      <c r="D41" s="281"/>
      <c r="E41" s="282"/>
      <c r="F41" s="283">
        <v>17.22</v>
      </c>
      <c r="G41" s="284"/>
      <c r="H41" s="285">
        <v>192</v>
      </c>
      <c r="I41" s="286"/>
      <c r="J41" s="287">
        <v>45205</v>
      </c>
      <c r="K41" s="288"/>
      <c r="L41" s="288"/>
      <c r="M41" s="283">
        <v>17.62</v>
      </c>
      <c r="N41" s="284"/>
      <c r="O41" s="285">
        <v>222.7</v>
      </c>
      <c r="P41" s="286"/>
      <c r="Q41" s="276">
        <f t="shared" si="3"/>
        <v>-30.699999999999989</v>
      </c>
      <c r="R41" s="277"/>
      <c r="S41" s="61" t="s">
        <v>21</v>
      </c>
      <c r="T41" s="278">
        <f t="shared" si="4"/>
        <v>-890.29999999999973</v>
      </c>
      <c r="U41" s="279"/>
      <c r="V41" s="279"/>
      <c r="W41" s="279"/>
      <c r="X41" s="62" t="s">
        <v>25</v>
      </c>
      <c r="Y41" s="21" t="e">
        <f t="shared" si="0"/>
        <v>#VALUE!</v>
      </c>
      <c r="Z41" s="43"/>
      <c r="AA41" s="43"/>
      <c r="AB41" s="43"/>
      <c r="AC41" s="43"/>
      <c r="AD41" s="55" t="e">
        <f t="shared" si="1"/>
        <v>#VALUE!</v>
      </c>
      <c r="AE41" s="56" t="str">
        <f>IFERROR(VLOOKUP(A41,'8県まとめ'!B:N,13,0),"")</f>
        <v/>
      </c>
      <c r="AF41" s="57">
        <f t="shared" si="5"/>
        <v>-30.699999999999989</v>
      </c>
      <c r="AG41" s="43"/>
      <c r="AH41" s="43"/>
      <c r="AI41" s="43"/>
      <c r="AJ41" s="43"/>
      <c r="AK41" s="43"/>
      <c r="AL41" s="43"/>
      <c r="AM41" s="43"/>
      <c r="AN41" s="43"/>
      <c r="AO41" s="21"/>
      <c r="AP41" s="21"/>
      <c r="AQ41" s="21"/>
      <c r="AR41" s="21"/>
      <c r="AS41" s="21"/>
      <c r="AT41" s="21"/>
      <c r="AU41" s="21"/>
      <c r="AV41" s="21"/>
      <c r="AW41" s="21"/>
      <c r="AX41" s="21"/>
      <c r="AY41" s="21"/>
      <c r="AZ41" s="21"/>
      <c r="BA41" s="21"/>
      <c r="BB41" s="21"/>
      <c r="BC41" s="21"/>
      <c r="BD41" s="21"/>
    </row>
    <row r="42" spans="1:56" s="16" customFormat="1" ht="21" customHeight="1" x14ac:dyDescent="0.4">
      <c r="A42" s="21" t="str">
        <f t="shared" si="2"/>
        <v>広島28</v>
      </c>
      <c r="B42" s="16">
        <v>28</v>
      </c>
      <c r="C42" s="280">
        <v>45038</v>
      </c>
      <c r="D42" s="281"/>
      <c r="E42" s="282"/>
      <c r="F42" s="283">
        <v>26.44</v>
      </c>
      <c r="G42" s="284"/>
      <c r="H42" s="285">
        <v>64.400000000000006</v>
      </c>
      <c r="I42" s="286"/>
      <c r="J42" s="287">
        <v>45128</v>
      </c>
      <c r="K42" s="288"/>
      <c r="L42" s="288"/>
      <c r="M42" s="283">
        <v>26.63</v>
      </c>
      <c r="N42" s="284"/>
      <c r="O42" s="285">
        <v>319.60000000000002</v>
      </c>
      <c r="P42" s="286"/>
      <c r="Q42" s="276">
        <f t="shared" si="3"/>
        <v>-255.20000000000002</v>
      </c>
      <c r="R42" s="277"/>
      <c r="S42" s="61" t="s">
        <v>21</v>
      </c>
      <c r="T42" s="278">
        <f t="shared" si="4"/>
        <v>-7400.8</v>
      </c>
      <c r="U42" s="279"/>
      <c r="V42" s="279"/>
      <c r="W42" s="279"/>
      <c r="X42" s="62" t="s">
        <v>25</v>
      </c>
      <c r="Y42" s="21" t="e">
        <f t="shared" si="0"/>
        <v>#VALUE!</v>
      </c>
      <c r="Z42" s="43"/>
      <c r="AA42" s="43"/>
      <c r="AB42" s="43"/>
      <c r="AC42" s="43"/>
      <c r="AD42" s="55" t="e">
        <f t="shared" si="1"/>
        <v>#VALUE!</v>
      </c>
      <c r="AE42" s="56" t="str">
        <f>IFERROR(VLOOKUP(A42,'8県まとめ'!B:N,13,0),"")</f>
        <v/>
      </c>
      <c r="AF42" s="57">
        <f t="shared" si="5"/>
        <v>-255.20000000000002</v>
      </c>
      <c r="AG42" s="43"/>
      <c r="AH42" s="43"/>
      <c r="AI42" s="43"/>
      <c r="AJ42" s="43"/>
      <c r="AK42" s="43"/>
      <c r="AL42" s="43"/>
      <c r="AM42" s="43"/>
      <c r="AN42" s="43"/>
      <c r="AO42" s="21"/>
      <c r="AP42" s="21"/>
      <c r="AQ42" s="21"/>
      <c r="AR42" s="21"/>
      <c r="AS42" s="21"/>
      <c r="AT42" s="21"/>
      <c r="AU42" s="21"/>
      <c r="AV42" s="21"/>
      <c r="AW42" s="21"/>
      <c r="AX42" s="21"/>
      <c r="AY42" s="21"/>
      <c r="AZ42" s="21"/>
      <c r="BA42" s="21"/>
      <c r="BB42" s="21"/>
      <c r="BC42" s="21"/>
      <c r="BD42" s="21"/>
    </row>
    <row r="43" spans="1:56" s="16" customFormat="1" ht="21" customHeight="1" x14ac:dyDescent="0.4">
      <c r="A43" s="21" t="str">
        <f t="shared" si="2"/>
        <v>広島29</v>
      </c>
      <c r="B43" s="16">
        <v>29</v>
      </c>
      <c r="C43" s="280">
        <v>45039</v>
      </c>
      <c r="D43" s="281"/>
      <c r="E43" s="282"/>
      <c r="F43" s="283">
        <v>24.72</v>
      </c>
      <c r="G43" s="284"/>
      <c r="H43" s="285">
        <v>64.7</v>
      </c>
      <c r="I43" s="286"/>
      <c r="J43" s="287">
        <v>45141</v>
      </c>
      <c r="K43" s="288"/>
      <c r="L43" s="288"/>
      <c r="M43" s="283">
        <v>24.81</v>
      </c>
      <c r="N43" s="284"/>
      <c r="O43" s="285">
        <v>229.5</v>
      </c>
      <c r="P43" s="286"/>
      <c r="Q43" s="276">
        <f t="shared" si="3"/>
        <v>-164.8</v>
      </c>
      <c r="R43" s="277"/>
      <c r="S43" s="61" t="s">
        <v>21</v>
      </c>
      <c r="T43" s="278">
        <f t="shared" si="4"/>
        <v>-4779.2000000000007</v>
      </c>
      <c r="U43" s="279"/>
      <c r="V43" s="279"/>
      <c r="W43" s="279"/>
      <c r="X43" s="62" t="s">
        <v>25</v>
      </c>
      <c r="Y43" s="21" t="e">
        <f t="shared" si="0"/>
        <v>#VALUE!</v>
      </c>
      <c r="Z43" s="43"/>
      <c r="AA43" s="43"/>
      <c r="AB43" s="43"/>
      <c r="AC43" s="43"/>
      <c r="AD43" s="55" t="e">
        <f t="shared" si="1"/>
        <v>#VALUE!</v>
      </c>
      <c r="AE43" s="56" t="str">
        <f>IFERROR(VLOOKUP(A43,'8県まとめ'!B:N,13,0),"")</f>
        <v/>
      </c>
      <c r="AF43" s="57">
        <f t="shared" si="5"/>
        <v>-164.8</v>
      </c>
      <c r="AG43" s="43"/>
      <c r="AH43" s="43"/>
      <c r="AI43" s="43"/>
      <c r="AJ43" s="43"/>
      <c r="AK43" s="43"/>
      <c r="AL43" s="43"/>
      <c r="AM43" s="43"/>
      <c r="AN43" s="43"/>
      <c r="AO43" s="21"/>
      <c r="AP43" s="21"/>
      <c r="AQ43" s="21"/>
      <c r="AR43" s="21"/>
      <c r="AS43" s="21"/>
      <c r="AT43" s="21"/>
      <c r="AU43" s="21"/>
      <c r="AV43" s="21"/>
      <c r="AW43" s="21"/>
      <c r="AX43" s="21"/>
      <c r="AY43" s="21"/>
      <c r="AZ43" s="21"/>
      <c r="BA43" s="21"/>
      <c r="BB43" s="21"/>
      <c r="BC43" s="21"/>
      <c r="BD43" s="21"/>
    </row>
    <row r="44" spans="1:56" s="16" customFormat="1" ht="21" customHeight="1" x14ac:dyDescent="0.4">
      <c r="A44" s="21" t="str">
        <f t="shared" si="2"/>
        <v>広島30</v>
      </c>
      <c r="B44" s="16">
        <v>30</v>
      </c>
      <c r="C44" s="280">
        <v>45042</v>
      </c>
      <c r="D44" s="281"/>
      <c r="E44" s="282"/>
      <c r="F44" s="283">
        <v>18.41</v>
      </c>
      <c r="G44" s="284"/>
      <c r="H44" s="285">
        <v>291.10000000000002</v>
      </c>
      <c r="I44" s="286"/>
      <c r="J44" s="287">
        <v>45072</v>
      </c>
      <c r="K44" s="288"/>
      <c r="L44" s="288"/>
      <c r="M44" s="283">
        <v>18.78</v>
      </c>
      <c r="N44" s="284"/>
      <c r="O44" s="285">
        <v>171.9</v>
      </c>
      <c r="P44" s="286"/>
      <c r="Q44" s="276">
        <f t="shared" si="3"/>
        <v>119.20000000000002</v>
      </c>
      <c r="R44" s="277"/>
      <c r="S44" s="61" t="s">
        <v>21</v>
      </c>
      <c r="T44" s="278">
        <f t="shared" si="4"/>
        <v>3456.8000000000006</v>
      </c>
      <c r="U44" s="279"/>
      <c r="V44" s="279"/>
      <c r="W44" s="279"/>
      <c r="X44" s="62" t="s">
        <v>25</v>
      </c>
      <c r="Y44" s="21" t="e">
        <f t="shared" si="0"/>
        <v>#VALUE!</v>
      </c>
      <c r="Z44" s="43"/>
      <c r="AA44" s="43"/>
      <c r="AB44" s="43"/>
      <c r="AC44" s="43"/>
      <c r="AD44" s="55" t="e">
        <f t="shared" si="1"/>
        <v>#VALUE!</v>
      </c>
      <c r="AE44" s="56" t="str">
        <f>IFERROR(VLOOKUP(A44,'8県まとめ'!B:N,13,0),"")</f>
        <v/>
      </c>
      <c r="AF44" s="57">
        <f t="shared" si="5"/>
        <v>119.20000000000002</v>
      </c>
      <c r="AG44" s="43"/>
      <c r="AH44" s="43"/>
      <c r="AI44" s="43"/>
      <c r="AJ44" s="43"/>
      <c r="AK44" s="43"/>
      <c r="AL44" s="43"/>
      <c r="AM44" s="43"/>
      <c r="AN44" s="43"/>
      <c r="AO44" s="21"/>
      <c r="AP44" s="21"/>
      <c r="AQ44" s="21"/>
      <c r="AR44" s="21"/>
      <c r="AS44" s="21"/>
      <c r="AT44" s="21"/>
      <c r="AU44" s="21"/>
      <c r="AV44" s="21"/>
      <c r="AW44" s="21"/>
      <c r="AX44" s="21"/>
      <c r="AY44" s="21"/>
      <c r="AZ44" s="21"/>
      <c r="BA44" s="21"/>
      <c r="BB44" s="21"/>
      <c r="BC44" s="21"/>
      <c r="BD44" s="21"/>
    </row>
    <row r="45" spans="1:56" s="16" customFormat="1" ht="21" customHeight="1" x14ac:dyDescent="0.4">
      <c r="A45" s="21" t="str">
        <f t="shared" si="2"/>
        <v>広島31</v>
      </c>
      <c r="B45" s="16">
        <v>31</v>
      </c>
      <c r="C45" s="280">
        <v>45043</v>
      </c>
      <c r="D45" s="281"/>
      <c r="E45" s="282"/>
      <c r="F45" s="283">
        <v>28.26</v>
      </c>
      <c r="G45" s="284"/>
      <c r="H45" s="285">
        <v>68.5</v>
      </c>
      <c r="I45" s="286"/>
      <c r="J45" s="287">
        <v>45096</v>
      </c>
      <c r="K45" s="288"/>
      <c r="L45" s="288"/>
      <c r="M45" s="283">
        <v>28.74</v>
      </c>
      <c r="N45" s="284"/>
      <c r="O45" s="285">
        <v>313.3</v>
      </c>
      <c r="P45" s="286"/>
      <c r="Q45" s="276">
        <f t="shared" si="3"/>
        <v>-244.8</v>
      </c>
      <c r="R45" s="277"/>
      <c r="S45" s="61" t="s">
        <v>21</v>
      </c>
      <c r="T45" s="278">
        <f t="shared" si="4"/>
        <v>-7099.2000000000007</v>
      </c>
      <c r="U45" s="279"/>
      <c r="V45" s="279"/>
      <c r="W45" s="279"/>
      <c r="X45" s="62" t="s">
        <v>25</v>
      </c>
      <c r="Y45" s="21" t="e">
        <f t="shared" si="0"/>
        <v>#VALUE!</v>
      </c>
      <c r="Z45" s="43"/>
      <c r="AA45" s="43"/>
      <c r="AB45" s="43"/>
      <c r="AC45" s="43"/>
      <c r="AD45" s="55" t="e">
        <f t="shared" si="1"/>
        <v>#VALUE!</v>
      </c>
      <c r="AE45" s="56" t="str">
        <f>IFERROR(VLOOKUP(A45,'8県まとめ'!B:N,13,0),"")</f>
        <v/>
      </c>
      <c r="AF45" s="57">
        <f t="shared" si="5"/>
        <v>-244.8</v>
      </c>
      <c r="AG45" s="43"/>
      <c r="AH45" s="43"/>
      <c r="AI45" s="43"/>
      <c r="AJ45" s="43"/>
      <c r="AK45" s="43"/>
      <c r="AL45" s="43"/>
      <c r="AM45" s="43"/>
      <c r="AN45" s="43"/>
      <c r="AO45" s="21"/>
      <c r="AP45" s="21"/>
      <c r="AQ45" s="21"/>
      <c r="AR45" s="21"/>
      <c r="AS45" s="21"/>
      <c r="AT45" s="21"/>
      <c r="AU45" s="21"/>
      <c r="AV45" s="21"/>
      <c r="AW45" s="21"/>
      <c r="AX45" s="21"/>
      <c r="AY45" s="21"/>
      <c r="AZ45" s="21"/>
      <c r="BA45" s="21"/>
      <c r="BB45" s="21"/>
      <c r="BC45" s="21"/>
      <c r="BD45" s="21"/>
    </row>
    <row r="46" spans="1:56" s="16" customFormat="1" ht="21" customHeight="1" x14ac:dyDescent="0.4">
      <c r="A46" s="21" t="str">
        <f t="shared" si="2"/>
        <v>広島32</v>
      </c>
      <c r="B46" s="16">
        <v>32</v>
      </c>
      <c r="C46" s="280">
        <v>45044</v>
      </c>
      <c r="D46" s="281"/>
      <c r="E46" s="282"/>
      <c r="F46" s="283">
        <v>26.34</v>
      </c>
      <c r="G46" s="284"/>
      <c r="H46" s="285">
        <v>132.30000000000001</v>
      </c>
      <c r="I46" s="286"/>
      <c r="J46" s="287">
        <v>45128</v>
      </c>
      <c r="K46" s="288"/>
      <c r="L46" s="288"/>
      <c r="M46" s="283">
        <v>26.63</v>
      </c>
      <c r="N46" s="284"/>
      <c r="O46" s="285">
        <v>319.60000000000002</v>
      </c>
      <c r="P46" s="286"/>
      <c r="Q46" s="276">
        <f t="shared" si="3"/>
        <v>-187.3</v>
      </c>
      <c r="R46" s="277"/>
      <c r="S46" s="61" t="s">
        <v>21</v>
      </c>
      <c r="T46" s="278">
        <f t="shared" si="4"/>
        <v>-5431.7000000000007</v>
      </c>
      <c r="U46" s="279"/>
      <c r="V46" s="279"/>
      <c r="W46" s="279"/>
      <c r="X46" s="62" t="s">
        <v>25</v>
      </c>
      <c r="Y46" s="21" t="e">
        <f t="shared" si="0"/>
        <v>#VALUE!</v>
      </c>
      <c r="Z46" s="43"/>
      <c r="AA46" s="43"/>
      <c r="AB46" s="43"/>
      <c r="AC46" s="43"/>
      <c r="AD46" s="55" t="e">
        <f t="shared" si="1"/>
        <v>#VALUE!</v>
      </c>
      <c r="AE46" s="56" t="str">
        <f>IFERROR(VLOOKUP(A46,'8県まとめ'!B:N,13,0),"")</f>
        <v/>
      </c>
      <c r="AF46" s="57">
        <f t="shared" si="5"/>
        <v>-187.3</v>
      </c>
      <c r="AG46" s="43"/>
      <c r="AH46" s="43"/>
      <c r="AI46" s="43"/>
      <c r="AJ46" s="43"/>
      <c r="AK46" s="43"/>
      <c r="AL46" s="43"/>
      <c r="AM46" s="43"/>
      <c r="AN46" s="43"/>
      <c r="AO46" s="21"/>
      <c r="AP46" s="21"/>
      <c r="AQ46" s="21"/>
      <c r="AR46" s="21"/>
      <c r="AS46" s="21"/>
      <c r="AT46" s="21"/>
      <c r="AU46" s="21"/>
      <c r="AV46" s="21"/>
      <c r="AW46" s="21"/>
      <c r="AX46" s="21"/>
      <c r="AY46" s="21"/>
      <c r="AZ46" s="21"/>
      <c r="BA46" s="21"/>
      <c r="BB46" s="21"/>
      <c r="BC46" s="21"/>
      <c r="BD46" s="21"/>
    </row>
    <row r="47" spans="1:56" s="16" customFormat="1" ht="21" customHeight="1" x14ac:dyDescent="0.4">
      <c r="A47" s="21" t="str">
        <f t="shared" si="2"/>
        <v>広島33</v>
      </c>
      <c r="B47" s="16">
        <v>33</v>
      </c>
      <c r="C47" s="280">
        <v>45046</v>
      </c>
      <c r="D47" s="281"/>
      <c r="E47" s="282"/>
      <c r="F47" s="283">
        <v>19.260000000000002</v>
      </c>
      <c r="G47" s="284"/>
      <c r="H47" s="285">
        <v>264.89999999999998</v>
      </c>
      <c r="I47" s="286"/>
      <c r="J47" s="287">
        <v>44998</v>
      </c>
      <c r="K47" s="288"/>
      <c r="L47" s="288"/>
      <c r="M47" s="283">
        <v>19.829999999999998</v>
      </c>
      <c r="N47" s="284"/>
      <c r="O47" s="285">
        <v>280.39999999999998</v>
      </c>
      <c r="P47" s="286"/>
      <c r="Q47" s="276">
        <f t="shared" si="3"/>
        <v>-15.5</v>
      </c>
      <c r="R47" s="277"/>
      <c r="S47" s="61" t="s">
        <v>21</v>
      </c>
      <c r="T47" s="278">
        <f t="shared" si="4"/>
        <v>-449.5</v>
      </c>
      <c r="U47" s="279"/>
      <c r="V47" s="279"/>
      <c r="W47" s="279"/>
      <c r="X47" s="62" t="s">
        <v>25</v>
      </c>
      <c r="Y47" s="21" t="e">
        <f t="shared" si="0"/>
        <v>#VALUE!</v>
      </c>
      <c r="Z47" s="43"/>
      <c r="AA47" s="43"/>
      <c r="AB47" s="43"/>
      <c r="AC47" s="43"/>
      <c r="AD47" s="55" t="e">
        <f t="shared" si="1"/>
        <v>#VALUE!</v>
      </c>
      <c r="AE47" s="56" t="str">
        <f>IFERROR(VLOOKUP(A47,'8県まとめ'!B:N,13,0),"")</f>
        <v/>
      </c>
      <c r="AF47" s="57">
        <f t="shared" si="5"/>
        <v>-15.5</v>
      </c>
      <c r="AG47" s="43"/>
      <c r="AH47" s="43"/>
      <c r="AI47" s="43"/>
      <c r="AJ47" s="43"/>
      <c r="AK47" s="43"/>
      <c r="AL47" s="43"/>
      <c r="AM47" s="43"/>
      <c r="AN47" s="43"/>
      <c r="AO47" s="21"/>
      <c r="AP47" s="21"/>
      <c r="AQ47" s="21"/>
      <c r="AR47" s="21"/>
      <c r="AS47" s="21"/>
      <c r="AT47" s="21"/>
      <c r="AU47" s="21"/>
      <c r="AV47" s="21"/>
      <c r="AW47" s="21"/>
      <c r="AX47" s="21"/>
      <c r="AY47" s="21"/>
      <c r="AZ47" s="21"/>
      <c r="BA47" s="21"/>
      <c r="BB47" s="21"/>
      <c r="BC47" s="21"/>
      <c r="BD47" s="21"/>
    </row>
    <row r="48" spans="1:56" s="16" customFormat="1" ht="21" customHeight="1" x14ac:dyDescent="0.4">
      <c r="A48" s="21" t="str">
        <f t="shared" si="2"/>
        <v>広島34</v>
      </c>
      <c r="B48" s="16">
        <v>34</v>
      </c>
      <c r="C48" s="280">
        <v>45047</v>
      </c>
      <c r="D48" s="281"/>
      <c r="E48" s="282"/>
      <c r="F48" s="283">
        <v>27.98</v>
      </c>
      <c r="G48" s="284"/>
      <c r="H48" s="285">
        <v>230.4</v>
      </c>
      <c r="I48" s="286"/>
      <c r="J48" s="287">
        <v>45096</v>
      </c>
      <c r="K48" s="288"/>
      <c r="L48" s="288"/>
      <c r="M48" s="283">
        <v>28.74</v>
      </c>
      <c r="N48" s="284"/>
      <c r="O48" s="285">
        <v>323.3</v>
      </c>
      <c r="P48" s="286"/>
      <c r="Q48" s="276">
        <f t="shared" si="3"/>
        <v>-92.9</v>
      </c>
      <c r="R48" s="277"/>
      <c r="S48" s="61" t="s">
        <v>21</v>
      </c>
      <c r="T48" s="278">
        <f t="shared" si="4"/>
        <v>-2694.1000000000004</v>
      </c>
      <c r="U48" s="279"/>
      <c r="V48" s="279"/>
      <c r="W48" s="279"/>
      <c r="X48" s="62" t="s">
        <v>25</v>
      </c>
      <c r="Y48" s="21" t="e">
        <f t="shared" si="0"/>
        <v>#VALUE!</v>
      </c>
      <c r="Z48" s="43"/>
      <c r="AA48" s="43"/>
      <c r="AB48" s="43"/>
      <c r="AC48" s="43"/>
      <c r="AD48" s="55" t="e">
        <f t="shared" si="1"/>
        <v>#VALUE!</v>
      </c>
      <c r="AE48" s="56" t="str">
        <f>IFERROR(VLOOKUP(A48,'8県まとめ'!B:N,13,0),"")</f>
        <v/>
      </c>
      <c r="AF48" s="57">
        <f t="shared" si="5"/>
        <v>-92.9</v>
      </c>
      <c r="AG48" s="43"/>
      <c r="AH48" s="43"/>
      <c r="AI48" s="43"/>
      <c r="AJ48" s="43"/>
      <c r="AK48" s="43"/>
      <c r="AL48" s="43"/>
      <c r="AM48" s="43"/>
      <c r="AN48" s="43"/>
      <c r="AO48" s="21"/>
      <c r="AP48" s="21"/>
      <c r="AQ48" s="21"/>
      <c r="AR48" s="21"/>
      <c r="AS48" s="21"/>
      <c r="AT48" s="21"/>
      <c r="AU48" s="21"/>
      <c r="AV48" s="21"/>
      <c r="AW48" s="21"/>
      <c r="AX48" s="21"/>
      <c r="AY48" s="21"/>
      <c r="AZ48" s="21"/>
      <c r="BA48" s="21"/>
      <c r="BB48" s="21"/>
      <c r="BC48" s="21"/>
      <c r="BD48" s="21"/>
    </row>
    <row r="49" spans="1:56" s="16" customFormat="1" ht="21" customHeight="1" x14ac:dyDescent="0.4">
      <c r="A49" s="21" t="str">
        <f t="shared" ref="A49:A63" si="6">IF($AC$9=0,B49,
IF($AJ$8="旧ルール",$G$10&amp;"(旧)"&amp;$AM$8&amp;B49,$G$10&amp;$AM$8&amp;B49))</f>
        <v>広島35</v>
      </c>
      <c r="B49" s="16">
        <v>35</v>
      </c>
      <c r="C49" s="280">
        <v>45048</v>
      </c>
      <c r="D49" s="281"/>
      <c r="E49" s="282"/>
      <c r="F49" s="283">
        <v>27.31</v>
      </c>
      <c r="G49" s="284"/>
      <c r="H49" s="285">
        <v>331.5</v>
      </c>
      <c r="I49" s="286"/>
      <c r="J49" s="287">
        <v>45097</v>
      </c>
      <c r="K49" s="288"/>
      <c r="L49" s="288"/>
      <c r="M49" s="283">
        <v>27.66</v>
      </c>
      <c r="N49" s="284"/>
      <c r="O49" s="285">
        <v>321.39999999999998</v>
      </c>
      <c r="P49" s="286"/>
      <c r="Q49" s="276">
        <f t="shared" si="3"/>
        <v>10.100000000000023</v>
      </c>
      <c r="R49" s="277"/>
      <c r="S49" s="61" t="s">
        <v>21</v>
      </c>
      <c r="T49" s="278">
        <f t="shared" si="4"/>
        <v>292.90000000000066</v>
      </c>
      <c r="U49" s="279"/>
      <c r="V49" s="279"/>
      <c r="W49" s="279"/>
      <c r="X49" s="62" t="s">
        <v>25</v>
      </c>
      <c r="Y49" s="21" t="e">
        <f t="shared" ref="Y49:Y63" si="7">+IF(OR(H49=0,O49=0),"",
IF(AE49&gt;0.01,"←比較対象日の実際の発電量の"&amp;AE49*100&amp;"％で計算しています。",""))</f>
        <v>#VALUE!</v>
      </c>
      <c r="Z49" s="43"/>
      <c r="AA49" s="43"/>
      <c r="AB49" s="43"/>
      <c r="AC49" s="43"/>
      <c r="AD49" s="55" t="e">
        <f t="shared" ref="AD49:AD63" si="8">+IF(C49="","対象外",
IF(C49-$AN$8&lt;0,"対象外","対象"))</f>
        <v>#VALUE!</v>
      </c>
      <c r="AE49" s="56" t="str">
        <f>IFERROR(VLOOKUP(A49,'8県まとめ'!B:N,13,0),"")</f>
        <v/>
      </c>
      <c r="AF49" s="57">
        <f t="shared" ref="AF49:AF63" si="9">IF(T49="","",Q49)</f>
        <v>10.100000000000023</v>
      </c>
      <c r="AG49" s="43"/>
      <c r="AH49" s="43"/>
      <c r="AI49" s="43"/>
      <c r="AJ49" s="43"/>
      <c r="AK49" s="43"/>
      <c r="AL49" s="43"/>
      <c r="AM49" s="43"/>
      <c r="AN49" s="43"/>
      <c r="AO49" s="21"/>
      <c r="AP49" s="21"/>
      <c r="AQ49" s="21"/>
      <c r="AR49" s="21"/>
      <c r="AS49" s="21"/>
      <c r="AT49" s="21"/>
      <c r="AU49" s="21"/>
      <c r="AV49" s="21"/>
      <c r="AW49" s="21"/>
      <c r="AX49" s="21"/>
      <c r="AY49" s="21"/>
      <c r="AZ49" s="21"/>
      <c r="BA49" s="21"/>
      <c r="BB49" s="21"/>
      <c r="BC49" s="21"/>
      <c r="BD49" s="21"/>
    </row>
    <row r="50" spans="1:56" s="16" customFormat="1" ht="21" customHeight="1" x14ac:dyDescent="0.4">
      <c r="A50" s="21" t="str">
        <f t="shared" si="6"/>
        <v>広島36</v>
      </c>
      <c r="B50" s="16">
        <v>36</v>
      </c>
      <c r="C50" s="280">
        <v>45049</v>
      </c>
      <c r="D50" s="281"/>
      <c r="E50" s="282"/>
      <c r="F50" s="283">
        <v>25.57</v>
      </c>
      <c r="G50" s="284"/>
      <c r="H50" s="285">
        <v>171.2</v>
      </c>
      <c r="I50" s="286"/>
      <c r="J50" s="287">
        <v>45113</v>
      </c>
      <c r="K50" s="288"/>
      <c r="L50" s="288"/>
      <c r="M50" s="283">
        <v>25.18</v>
      </c>
      <c r="N50" s="284"/>
      <c r="O50" s="285">
        <v>295.2</v>
      </c>
      <c r="P50" s="286"/>
      <c r="Q50" s="276">
        <f t="shared" si="3"/>
        <v>-124</v>
      </c>
      <c r="R50" s="277"/>
      <c r="S50" s="61" t="s">
        <v>21</v>
      </c>
      <c r="T50" s="278">
        <f t="shared" si="4"/>
        <v>-3596</v>
      </c>
      <c r="U50" s="279"/>
      <c r="V50" s="279"/>
      <c r="W50" s="279"/>
      <c r="X50" s="62" t="s">
        <v>25</v>
      </c>
      <c r="Y50" s="21" t="e">
        <f t="shared" si="7"/>
        <v>#VALUE!</v>
      </c>
      <c r="Z50" s="43"/>
      <c r="AA50" s="43"/>
      <c r="AB50" s="43"/>
      <c r="AC50" s="43"/>
      <c r="AD50" s="55" t="e">
        <f t="shared" si="8"/>
        <v>#VALUE!</v>
      </c>
      <c r="AE50" s="56" t="str">
        <f>IFERROR(VLOOKUP(A50,'8県まとめ'!B:N,13,0),"")</f>
        <v/>
      </c>
      <c r="AF50" s="57">
        <f t="shared" si="9"/>
        <v>-124</v>
      </c>
      <c r="AG50" s="43"/>
      <c r="AH50" s="43"/>
      <c r="AI50" s="43"/>
      <c r="AJ50" s="43"/>
      <c r="AK50" s="43"/>
      <c r="AL50" s="43"/>
      <c r="AM50" s="43"/>
      <c r="AN50" s="43"/>
      <c r="AO50" s="21"/>
      <c r="AP50" s="21"/>
      <c r="AQ50" s="21"/>
      <c r="AR50" s="21"/>
      <c r="AS50" s="21"/>
      <c r="AT50" s="21"/>
      <c r="AU50" s="21"/>
      <c r="AV50" s="21"/>
      <c r="AW50" s="21"/>
      <c r="AX50" s="21"/>
      <c r="AY50" s="21"/>
      <c r="AZ50" s="21"/>
      <c r="BA50" s="21"/>
      <c r="BB50" s="21"/>
      <c r="BC50" s="21"/>
      <c r="BD50" s="21"/>
    </row>
    <row r="51" spans="1:56" s="16" customFormat="1" ht="21" customHeight="1" x14ac:dyDescent="0.4">
      <c r="A51" s="21" t="str">
        <f t="shared" si="6"/>
        <v>広島37</v>
      </c>
      <c r="B51" s="16">
        <v>37</v>
      </c>
      <c r="C51" s="280">
        <v>45050</v>
      </c>
      <c r="D51" s="281"/>
      <c r="E51" s="282"/>
      <c r="F51" s="283">
        <v>20.56</v>
      </c>
      <c r="G51" s="284"/>
      <c r="H51" s="285">
        <v>158.9</v>
      </c>
      <c r="I51" s="286"/>
      <c r="J51" s="287">
        <v>45071</v>
      </c>
      <c r="K51" s="288"/>
      <c r="L51" s="288"/>
      <c r="M51" s="283">
        <v>20.9</v>
      </c>
      <c r="N51" s="284"/>
      <c r="O51" s="285">
        <v>273.10000000000002</v>
      </c>
      <c r="P51" s="286"/>
      <c r="Q51" s="276">
        <f t="shared" si="3"/>
        <v>-114.20000000000002</v>
      </c>
      <c r="R51" s="277"/>
      <c r="S51" s="61" t="s">
        <v>21</v>
      </c>
      <c r="T51" s="278">
        <f t="shared" si="4"/>
        <v>-3311.8000000000006</v>
      </c>
      <c r="U51" s="279"/>
      <c r="V51" s="279"/>
      <c r="W51" s="279"/>
      <c r="X51" s="62" t="s">
        <v>25</v>
      </c>
      <c r="Y51" s="21" t="e">
        <f t="shared" si="7"/>
        <v>#VALUE!</v>
      </c>
      <c r="Z51" s="43"/>
      <c r="AA51" s="43"/>
      <c r="AB51" s="43"/>
      <c r="AC51" s="43"/>
      <c r="AD51" s="55" t="e">
        <f t="shared" si="8"/>
        <v>#VALUE!</v>
      </c>
      <c r="AE51" s="56" t="str">
        <f>IFERROR(VLOOKUP(A51,'8県まとめ'!B:N,13,0),"")</f>
        <v/>
      </c>
      <c r="AF51" s="57">
        <f t="shared" si="9"/>
        <v>-114.20000000000002</v>
      </c>
      <c r="AG51" s="43"/>
      <c r="AH51" s="43"/>
      <c r="AI51" s="43"/>
      <c r="AJ51" s="43"/>
      <c r="AK51" s="43"/>
      <c r="AL51" s="43"/>
      <c r="AM51" s="43"/>
      <c r="AN51" s="43"/>
      <c r="AO51" s="21"/>
      <c r="AP51" s="21"/>
      <c r="AQ51" s="21"/>
      <c r="AR51" s="21"/>
      <c r="AS51" s="21"/>
      <c r="AT51" s="21"/>
      <c r="AU51" s="21"/>
      <c r="AV51" s="21"/>
      <c r="AW51" s="21"/>
      <c r="AX51" s="21"/>
      <c r="AY51" s="21"/>
      <c r="AZ51" s="21"/>
      <c r="BA51" s="21"/>
      <c r="BB51" s="21"/>
      <c r="BC51" s="21"/>
      <c r="BD51" s="21"/>
    </row>
    <row r="52" spans="1:56" s="16" customFormat="1" ht="21" customHeight="1" x14ac:dyDescent="0.4">
      <c r="A52" s="21" t="str">
        <f t="shared" si="6"/>
        <v>広島38</v>
      </c>
      <c r="B52" s="16">
        <v>38</v>
      </c>
      <c r="C52" s="280">
        <v>45051</v>
      </c>
      <c r="D52" s="281"/>
      <c r="E52" s="282"/>
      <c r="F52" s="283">
        <v>9.0299999999999994</v>
      </c>
      <c r="G52" s="284"/>
      <c r="H52" s="285">
        <v>93.6</v>
      </c>
      <c r="I52" s="286"/>
      <c r="J52" s="287">
        <v>45117</v>
      </c>
      <c r="K52" s="288"/>
      <c r="L52" s="288"/>
      <c r="M52" s="283">
        <v>9.5399999999999991</v>
      </c>
      <c r="N52" s="284"/>
      <c r="O52" s="285">
        <v>105</v>
      </c>
      <c r="P52" s="286"/>
      <c r="Q52" s="276">
        <f t="shared" si="3"/>
        <v>-11.400000000000006</v>
      </c>
      <c r="R52" s="277"/>
      <c r="S52" s="61" t="s">
        <v>21</v>
      </c>
      <c r="T52" s="278">
        <f t="shared" si="4"/>
        <v>-330.60000000000014</v>
      </c>
      <c r="U52" s="279"/>
      <c r="V52" s="279"/>
      <c r="W52" s="279"/>
      <c r="X52" s="62" t="s">
        <v>25</v>
      </c>
      <c r="Y52" s="21" t="e">
        <f t="shared" si="7"/>
        <v>#VALUE!</v>
      </c>
      <c r="Z52" s="43"/>
      <c r="AA52" s="43"/>
      <c r="AB52" s="43"/>
      <c r="AC52" s="43"/>
      <c r="AD52" s="55" t="e">
        <f t="shared" si="8"/>
        <v>#VALUE!</v>
      </c>
      <c r="AE52" s="56" t="str">
        <f>IFERROR(VLOOKUP(A52,'8県まとめ'!B:N,13,0),"")</f>
        <v/>
      </c>
      <c r="AF52" s="57">
        <f t="shared" si="9"/>
        <v>-11.400000000000006</v>
      </c>
      <c r="AG52" s="43"/>
      <c r="AH52" s="43"/>
      <c r="AI52" s="43"/>
      <c r="AJ52" s="43"/>
      <c r="AK52" s="43"/>
      <c r="AL52" s="43"/>
      <c r="AM52" s="43"/>
      <c r="AN52" s="43"/>
      <c r="AO52" s="21"/>
      <c r="AP52" s="21"/>
      <c r="AQ52" s="21"/>
      <c r="AR52" s="21"/>
      <c r="AS52" s="21"/>
      <c r="AT52" s="21"/>
      <c r="AU52" s="21"/>
      <c r="AV52" s="21"/>
      <c r="AW52" s="21"/>
      <c r="AX52" s="21"/>
      <c r="AY52" s="21"/>
      <c r="AZ52" s="21"/>
      <c r="BA52" s="21"/>
      <c r="BB52" s="21"/>
      <c r="BC52" s="21"/>
      <c r="BD52" s="21"/>
    </row>
    <row r="53" spans="1:56" s="16" customFormat="1" ht="21" customHeight="1" x14ac:dyDescent="0.4">
      <c r="A53" s="21" t="str">
        <f t="shared" si="6"/>
        <v>広島39</v>
      </c>
      <c r="B53" s="16">
        <v>39</v>
      </c>
      <c r="C53" s="280">
        <v>45054</v>
      </c>
      <c r="D53" s="281"/>
      <c r="E53" s="282"/>
      <c r="F53" s="283">
        <v>24.39</v>
      </c>
      <c r="G53" s="284"/>
      <c r="H53" s="285">
        <v>79.8</v>
      </c>
      <c r="I53" s="286"/>
      <c r="J53" s="287">
        <v>45134</v>
      </c>
      <c r="K53" s="288"/>
      <c r="L53" s="288"/>
      <c r="M53" s="283">
        <v>24.43</v>
      </c>
      <c r="N53" s="284"/>
      <c r="O53" s="285">
        <v>287.8</v>
      </c>
      <c r="P53" s="286"/>
      <c r="Q53" s="276">
        <f t="shared" si="3"/>
        <v>-208</v>
      </c>
      <c r="R53" s="277"/>
      <c r="S53" s="61" t="s">
        <v>21</v>
      </c>
      <c r="T53" s="278">
        <f t="shared" si="4"/>
        <v>-6032</v>
      </c>
      <c r="U53" s="279"/>
      <c r="V53" s="279"/>
      <c r="W53" s="279"/>
      <c r="X53" s="62" t="s">
        <v>25</v>
      </c>
      <c r="Y53" s="21" t="e">
        <f t="shared" si="7"/>
        <v>#VALUE!</v>
      </c>
      <c r="Z53" s="43"/>
      <c r="AA53" s="43"/>
      <c r="AB53" s="43"/>
      <c r="AC53" s="43"/>
      <c r="AD53" s="55" t="e">
        <f t="shared" si="8"/>
        <v>#VALUE!</v>
      </c>
      <c r="AE53" s="56" t="str">
        <f>IFERROR(VLOOKUP(A53,'8県まとめ'!B:N,13,0),"")</f>
        <v/>
      </c>
      <c r="AF53" s="57">
        <f t="shared" si="9"/>
        <v>-208</v>
      </c>
      <c r="AG53" s="43"/>
      <c r="AH53" s="43"/>
      <c r="AI53" s="43"/>
      <c r="AJ53" s="43"/>
      <c r="AK53" s="43"/>
      <c r="AL53" s="43"/>
      <c r="AM53" s="43"/>
      <c r="AN53" s="43"/>
      <c r="AO53" s="21"/>
      <c r="AP53" s="21"/>
      <c r="AQ53" s="21"/>
      <c r="AR53" s="21"/>
      <c r="AS53" s="21"/>
      <c r="AT53" s="21"/>
      <c r="AU53" s="21"/>
      <c r="AV53" s="21"/>
      <c r="AW53" s="21"/>
      <c r="AX53" s="21"/>
      <c r="AY53" s="21"/>
      <c r="AZ53" s="21"/>
      <c r="BA53" s="21"/>
      <c r="BB53" s="21"/>
      <c r="BC53" s="21"/>
      <c r="BD53" s="21"/>
    </row>
    <row r="54" spans="1:56" s="16" customFormat="1" ht="21" customHeight="1" x14ac:dyDescent="0.4">
      <c r="A54" s="21" t="str">
        <f t="shared" si="6"/>
        <v>広島40</v>
      </c>
      <c r="B54" s="16">
        <v>40</v>
      </c>
      <c r="C54" s="280">
        <v>45055</v>
      </c>
      <c r="D54" s="281"/>
      <c r="E54" s="282"/>
      <c r="F54" s="283">
        <v>29.52</v>
      </c>
      <c r="G54" s="284"/>
      <c r="H54" s="285">
        <v>348.7</v>
      </c>
      <c r="I54" s="286"/>
      <c r="J54" s="287">
        <v>45096</v>
      </c>
      <c r="K54" s="288"/>
      <c r="L54" s="288"/>
      <c r="M54" s="289">
        <v>28.74</v>
      </c>
      <c r="N54" s="290"/>
      <c r="O54" s="285">
        <v>323.3</v>
      </c>
      <c r="P54" s="286"/>
      <c r="Q54" s="276">
        <f>(H54-O54)/28.74*29.52</f>
        <v>26.089352818371584</v>
      </c>
      <c r="R54" s="277"/>
      <c r="S54" s="61" t="s">
        <v>21</v>
      </c>
      <c r="T54" s="278">
        <f t="shared" si="4"/>
        <v>756.5912317327759</v>
      </c>
      <c r="U54" s="279"/>
      <c r="V54" s="279"/>
      <c r="W54" s="279"/>
      <c r="X54" s="62" t="s">
        <v>25</v>
      </c>
      <c r="Y54" s="21" t="e">
        <f t="shared" si="7"/>
        <v>#VALUE!</v>
      </c>
      <c r="Z54" s="43"/>
      <c r="AA54" s="43"/>
      <c r="AB54" s="43"/>
      <c r="AC54" s="43"/>
      <c r="AD54" s="55" t="e">
        <f t="shared" si="8"/>
        <v>#VALUE!</v>
      </c>
      <c r="AE54" s="56" t="str">
        <f>IFERROR(VLOOKUP(A54,'8県まとめ'!B:N,13,0),"")</f>
        <v/>
      </c>
      <c r="AF54" s="57">
        <f t="shared" si="9"/>
        <v>26.089352818371584</v>
      </c>
      <c r="AG54" s="43"/>
      <c r="AH54" s="43"/>
      <c r="AI54" s="43"/>
      <c r="AJ54" s="43"/>
      <c r="AK54" s="43"/>
      <c r="AL54" s="43"/>
      <c r="AM54" s="43"/>
      <c r="AN54" s="43"/>
      <c r="AO54" s="21"/>
      <c r="AP54" s="21"/>
      <c r="AQ54" s="21"/>
      <c r="AR54" s="21"/>
      <c r="AS54" s="21"/>
      <c r="AT54" s="21"/>
      <c r="AU54" s="21"/>
      <c r="AV54" s="21"/>
      <c r="AW54" s="21"/>
      <c r="AX54" s="21"/>
      <c r="AY54" s="21"/>
      <c r="AZ54" s="21"/>
      <c r="BA54" s="21"/>
      <c r="BB54" s="21"/>
      <c r="BC54" s="21"/>
      <c r="BD54" s="21"/>
    </row>
    <row r="55" spans="1:56" s="16" customFormat="1" ht="21" customHeight="1" x14ac:dyDescent="0.4">
      <c r="A55" s="21" t="str">
        <f t="shared" si="6"/>
        <v>広島41</v>
      </c>
      <c r="B55" s="16">
        <v>41</v>
      </c>
      <c r="C55" s="280">
        <v>45056</v>
      </c>
      <c r="D55" s="281"/>
      <c r="E55" s="282"/>
      <c r="F55" s="283">
        <v>27.06</v>
      </c>
      <c r="G55" s="284"/>
      <c r="H55" s="285">
        <v>242.2</v>
      </c>
      <c r="I55" s="286"/>
      <c r="J55" s="287">
        <v>45097</v>
      </c>
      <c r="K55" s="288"/>
      <c r="L55" s="288"/>
      <c r="M55" s="283">
        <v>27.66</v>
      </c>
      <c r="N55" s="284"/>
      <c r="O55" s="285">
        <v>321.39999999999998</v>
      </c>
      <c r="P55" s="286"/>
      <c r="Q55" s="276">
        <f t="shared" si="3"/>
        <v>-79.199999999999989</v>
      </c>
      <c r="R55" s="277"/>
      <c r="S55" s="61" t="s">
        <v>21</v>
      </c>
      <c r="T55" s="278">
        <f t="shared" si="4"/>
        <v>-2296.7999999999997</v>
      </c>
      <c r="U55" s="279"/>
      <c r="V55" s="279"/>
      <c r="W55" s="279"/>
      <c r="X55" s="62" t="s">
        <v>25</v>
      </c>
      <c r="Y55" s="21" t="e">
        <f t="shared" si="7"/>
        <v>#VALUE!</v>
      </c>
      <c r="Z55" s="43"/>
      <c r="AA55" s="43"/>
      <c r="AB55" s="43"/>
      <c r="AC55" s="43"/>
      <c r="AD55" s="55" t="e">
        <f t="shared" si="8"/>
        <v>#VALUE!</v>
      </c>
      <c r="AE55" s="56" t="str">
        <f>IFERROR(VLOOKUP(A55,'8県まとめ'!B:N,13,0),"")</f>
        <v/>
      </c>
      <c r="AF55" s="57">
        <f t="shared" si="9"/>
        <v>-79.199999999999989</v>
      </c>
      <c r="AG55" s="43"/>
      <c r="AH55" s="43"/>
      <c r="AI55" s="43"/>
      <c r="AJ55" s="43"/>
      <c r="AK55" s="43"/>
      <c r="AL55" s="43"/>
      <c r="AM55" s="43"/>
      <c r="AN55" s="43"/>
      <c r="AO55" s="21"/>
      <c r="AP55" s="21"/>
      <c r="AQ55" s="21"/>
      <c r="AR55" s="21"/>
      <c r="AS55" s="21"/>
      <c r="AT55" s="21"/>
      <c r="AU55" s="21"/>
      <c r="AV55" s="21"/>
      <c r="AW55" s="21"/>
      <c r="AX55" s="21"/>
      <c r="AY55" s="21"/>
      <c r="AZ55" s="21"/>
      <c r="BA55" s="21"/>
      <c r="BB55" s="21"/>
      <c r="BC55" s="21"/>
      <c r="BD55" s="21"/>
    </row>
    <row r="56" spans="1:56" s="16" customFormat="1" ht="21" customHeight="1" x14ac:dyDescent="0.4">
      <c r="A56" s="21" t="str">
        <f t="shared" si="6"/>
        <v>広島42</v>
      </c>
      <c r="B56" s="16">
        <v>42</v>
      </c>
      <c r="C56" s="280">
        <v>45057</v>
      </c>
      <c r="D56" s="281"/>
      <c r="E56" s="282"/>
      <c r="F56" s="283">
        <v>27.62</v>
      </c>
      <c r="G56" s="284"/>
      <c r="H56" s="285">
        <v>325.2</v>
      </c>
      <c r="I56" s="286"/>
      <c r="J56" s="287">
        <v>45097</v>
      </c>
      <c r="K56" s="288"/>
      <c r="L56" s="288"/>
      <c r="M56" s="283">
        <v>27.66</v>
      </c>
      <c r="N56" s="284"/>
      <c r="O56" s="285">
        <v>321.39999999999998</v>
      </c>
      <c r="P56" s="286"/>
      <c r="Q56" s="276">
        <f t="shared" si="3"/>
        <v>3.8000000000000114</v>
      </c>
      <c r="R56" s="277"/>
      <c r="S56" s="61" t="s">
        <v>21</v>
      </c>
      <c r="T56" s="278">
        <f t="shared" si="4"/>
        <v>110.20000000000033</v>
      </c>
      <c r="U56" s="279"/>
      <c r="V56" s="279"/>
      <c r="W56" s="279"/>
      <c r="X56" s="62" t="s">
        <v>25</v>
      </c>
      <c r="Y56" s="21" t="e">
        <f t="shared" si="7"/>
        <v>#VALUE!</v>
      </c>
      <c r="Z56" s="43"/>
      <c r="AA56" s="43"/>
      <c r="AB56" s="43"/>
      <c r="AC56" s="43"/>
      <c r="AD56" s="55" t="e">
        <f t="shared" si="8"/>
        <v>#VALUE!</v>
      </c>
      <c r="AE56" s="56" t="str">
        <f>IFERROR(VLOOKUP(A56,'8県まとめ'!B:N,13,0),"")</f>
        <v/>
      </c>
      <c r="AF56" s="57">
        <f t="shared" si="9"/>
        <v>3.8000000000000114</v>
      </c>
      <c r="AG56" s="43"/>
      <c r="AH56" s="43"/>
      <c r="AI56" s="43"/>
      <c r="AJ56" s="43"/>
      <c r="AK56" s="43"/>
      <c r="AL56" s="43"/>
      <c r="AM56" s="43"/>
      <c r="AN56" s="43"/>
      <c r="AO56" s="21"/>
      <c r="AP56" s="21"/>
      <c r="AQ56" s="21"/>
      <c r="AR56" s="21"/>
      <c r="AS56" s="21"/>
      <c r="AT56" s="21"/>
      <c r="AU56" s="21"/>
      <c r="AV56" s="21"/>
      <c r="AW56" s="21"/>
      <c r="AX56" s="21"/>
      <c r="AY56" s="21"/>
      <c r="AZ56" s="21"/>
      <c r="BA56" s="21"/>
      <c r="BB56" s="21"/>
      <c r="BC56" s="21"/>
      <c r="BD56" s="21"/>
    </row>
    <row r="57" spans="1:56" s="16" customFormat="1" ht="21" customHeight="1" x14ac:dyDescent="0.4">
      <c r="A57" s="21" t="str">
        <f t="shared" si="6"/>
        <v>広島43</v>
      </c>
      <c r="B57" s="16">
        <v>43</v>
      </c>
      <c r="C57" s="280">
        <v>45058</v>
      </c>
      <c r="D57" s="281"/>
      <c r="E57" s="282"/>
      <c r="F57" s="283">
        <v>27.78</v>
      </c>
      <c r="G57" s="284"/>
      <c r="H57" s="285">
        <v>312.10000000000002</v>
      </c>
      <c r="I57" s="286"/>
      <c r="J57" s="287">
        <v>45096</v>
      </c>
      <c r="K57" s="288"/>
      <c r="L57" s="288"/>
      <c r="M57" s="283">
        <v>28.74</v>
      </c>
      <c r="N57" s="284"/>
      <c r="O57" s="285">
        <v>323.3</v>
      </c>
      <c r="P57" s="286"/>
      <c r="Q57" s="276">
        <f t="shared" si="3"/>
        <v>-11.199999999999989</v>
      </c>
      <c r="R57" s="277"/>
      <c r="S57" s="61" t="s">
        <v>21</v>
      </c>
      <c r="T57" s="278">
        <f t="shared" si="4"/>
        <v>-324.79999999999967</v>
      </c>
      <c r="U57" s="279"/>
      <c r="V57" s="279"/>
      <c r="W57" s="279"/>
      <c r="X57" s="62" t="s">
        <v>25</v>
      </c>
      <c r="Y57" s="21" t="e">
        <f t="shared" si="7"/>
        <v>#VALUE!</v>
      </c>
      <c r="Z57" s="43"/>
      <c r="AA57" s="43"/>
      <c r="AB57" s="43"/>
      <c r="AC57" s="43"/>
      <c r="AD57" s="55" t="e">
        <f t="shared" si="8"/>
        <v>#VALUE!</v>
      </c>
      <c r="AE57" s="56" t="str">
        <f>IFERROR(VLOOKUP(A57,'8県まとめ'!B:N,13,0),"")</f>
        <v/>
      </c>
      <c r="AF57" s="57">
        <f t="shared" si="9"/>
        <v>-11.199999999999989</v>
      </c>
      <c r="AG57" s="43"/>
      <c r="AH57" s="43"/>
      <c r="AI57" s="43"/>
      <c r="AJ57" s="43"/>
      <c r="AK57" s="43"/>
      <c r="AL57" s="43"/>
      <c r="AM57" s="43"/>
      <c r="AN57" s="43"/>
      <c r="AO57" s="21"/>
      <c r="AP57" s="21"/>
      <c r="AQ57" s="21"/>
      <c r="AR57" s="21"/>
      <c r="AS57" s="21"/>
      <c r="AT57" s="21"/>
      <c r="AU57" s="21"/>
      <c r="AV57" s="21"/>
      <c r="AW57" s="21"/>
      <c r="AX57" s="21"/>
      <c r="AY57" s="21"/>
      <c r="AZ57" s="21"/>
      <c r="BA57" s="21"/>
      <c r="BB57" s="21"/>
      <c r="BC57" s="21"/>
      <c r="BD57" s="21"/>
    </row>
    <row r="58" spans="1:56" s="16" customFormat="1" ht="21" customHeight="1" x14ac:dyDescent="0.4">
      <c r="A58" s="21" t="str">
        <f t="shared" si="6"/>
        <v>広島44</v>
      </c>
      <c r="B58" s="16">
        <v>44</v>
      </c>
      <c r="C58" s="280">
        <v>45060</v>
      </c>
      <c r="D58" s="281"/>
      <c r="E58" s="282"/>
      <c r="F58" s="283">
        <v>22.4</v>
      </c>
      <c r="G58" s="284"/>
      <c r="H58" s="285">
        <v>197.5</v>
      </c>
      <c r="I58" s="286"/>
      <c r="J58" s="287">
        <v>45101</v>
      </c>
      <c r="K58" s="288"/>
      <c r="L58" s="288"/>
      <c r="M58" s="283">
        <v>22.92</v>
      </c>
      <c r="N58" s="284"/>
      <c r="O58" s="285">
        <v>0</v>
      </c>
      <c r="P58" s="286"/>
      <c r="Q58" s="276">
        <f t="shared" si="3"/>
        <v>197.5</v>
      </c>
      <c r="R58" s="277"/>
      <c r="S58" s="61" t="s">
        <v>21</v>
      </c>
      <c r="T58" s="278">
        <f t="shared" si="4"/>
        <v>5727.5</v>
      </c>
      <c r="U58" s="279"/>
      <c r="V58" s="279"/>
      <c r="W58" s="279"/>
      <c r="X58" s="62" t="s">
        <v>25</v>
      </c>
      <c r="Y58" s="21" t="str">
        <f t="shared" si="7"/>
        <v/>
      </c>
      <c r="Z58" s="43"/>
      <c r="AA58" s="43"/>
      <c r="AB58" s="43"/>
      <c r="AC58" s="43"/>
      <c r="AD58" s="55" t="e">
        <f t="shared" si="8"/>
        <v>#VALUE!</v>
      </c>
      <c r="AE58" s="56" t="str">
        <f>IFERROR(VLOOKUP(A58,'8県まとめ'!B:N,13,0),"")</f>
        <v/>
      </c>
      <c r="AF58" s="57">
        <f t="shared" si="9"/>
        <v>197.5</v>
      </c>
      <c r="AG58" s="43"/>
      <c r="AH58" s="43"/>
      <c r="AI58" s="43"/>
      <c r="AJ58" s="43"/>
      <c r="AK58" s="43"/>
      <c r="AL58" s="43"/>
      <c r="AM58" s="43"/>
      <c r="AN58" s="43"/>
      <c r="AO58" s="21"/>
      <c r="AP58" s="21"/>
      <c r="AQ58" s="21"/>
      <c r="AR58" s="21"/>
      <c r="AS58" s="21"/>
      <c r="AT58" s="21"/>
      <c r="AU58" s="21"/>
      <c r="AV58" s="21"/>
      <c r="AW58" s="21"/>
      <c r="AX58" s="21"/>
      <c r="AY58" s="21"/>
      <c r="AZ58" s="21"/>
      <c r="BA58" s="21"/>
      <c r="BB58" s="21"/>
      <c r="BC58" s="21"/>
      <c r="BD58" s="21"/>
    </row>
    <row r="59" spans="1:56" s="16" customFormat="1" ht="21" customHeight="1" x14ac:dyDescent="0.4">
      <c r="A59" s="21" t="str">
        <f t="shared" si="6"/>
        <v>広島45</v>
      </c>
      <c r="B59" s="16">
        <v>45</v>
      </c>
      <c r="C59" s="280">
        <v>45061</v>
      </c>
      <c r="D59" s="281"/>
      <c r="E59" s="282"/>
      <c r="F59" s="283">
        <v>27.81</v>
      </c>
      <c r="G59" s="284"/>
      <c r="H59" s="285">
        <v>274.39999999999998</v>
      </c>
      <c r="I59" s="286"/>
      <c r="J59" s="287">
        <v>45096</v>
      </c>
      <c r="K59" s="288"/>
      <c r="L59" s="288"/>
      <c r="M59" s="283">
        <v>28.74</v>
      </c>
      <c r="N59" s="284"/>
      <c r="O59" s="285">
        <v>323.3</v>
      </c>
      <c r="P59" s="286"/>
      <c r="Q59" s="276">
        <f t="shared" si="3"/>
        <v>-48.900000000000034</v>
      </c>
      <c r="R59" s="277"/>
      <c r="S59" s="61" t="s">
        <v>21</v>
      </c>
      <c r="T59" s="278">
        <f t="shared" si="4"/>
        <v>-1418.100000000001</v>
      </c>
      <c r="U59" s="279"/>
      <c r="V59" s="279"/>
      <c r="W59" s="279"/>
      <c r="X59" s="62" t="s">
        <v>25</v>
      </c>
      <c r="Y59" s="21" t="e">
        <f t="shared" si="7"/>
        <v>#VALUE!</v>
      </c>
      <c r="Z59" s="43"/>
      <c r="AA59" s="43"/>
      <c r="AB59" s="43"/>
      <c r="AC59" s="43"/>
      <c r="AD59" s="55" t="e">
        <f t="shared" si="8"/>
        <v>#VALUE!</v>
      </c>
      <c r="AE59" s="56" t="str">
        <f>IFERROR(VLOOKUP(A59,'8県まとめ'!B:N,13,0),"")</f>
        <v/>
      </c>
      <c r="AF59" s="57">
        <f t="shared" si="9"/>
        <v>-48.900000000000034</v>
      </c>
      <c r="AG59" s="43"/>
      <c r="AH59" s="43"/>
      <c r="AI59" s="43"/>
      <c r="AJ59" s="43"/>
      <c r="AK59" s="43"/>
      <c r="AL59" s="43"/>
      <c r="AM59" s="43"/>
      <c r="AN59" s="43"/>
      <c r="AO59" s="21"/>
      <c r="AP59" s="21"/>
      <c r="AQ59" s="21"/>
      <c r="AR59" s="21"/>
      <c r="AS59" s="21"/>
      <c r="AT59" s="21"/>
      <c r="AU59" s="21"/>
      <c r="AV59" s="21"/>
      <c r="AW59" s="21"/>
      <c r="AX59" s="21"/>
      <c r="AY59" s="21"/>
      <c r="AZ59" s="21"/>
      <c r="BA59" s="21"/>
      <c r="BB59" s="21"/>
      <c r="BC59" s="21"/>
      <c r="BD59" s="21"/>
    </row>
    <row r="60" spans="1:56" s="16" customFormat="1" ht="21" customHeight="1" x14ac:dyDescent="0.4">
      <c r="A60" s="21" t="str">
        <f t="shared" si="6"/>
        <v>広島46</v>
      </c>
      <c r="B60" s="16">
        <v>46</v>
      </c>
      <c r="C60" s="280">
        <v>45062</v>
      </c>
      <c r="D60" s="281"/>
      <c r="E60" s="282"/>
      <c r="F60" s="283">
        <v>27.71</v>
      </c>
      <c r="G60" s="284"/>
      <c r="H60" s="285">
        <v>109</v>
      </c>
      <c r="I60" s="286"/>
      <c r="J60" s="287">
        <v>45096</v>
      </c>
      <c r="K60" s="288"/>
      <c r="L60" s="288"/>
      <c r="M60" s="283">
        <v>28.74</v>
      </c>
      <c r="N60" s="284"/>
      <c r="O60" s="285">
        <v>323.3</v>
      </c>
      <c r="P60" s="286"/>
      <c r="Q60" s="276">
        <f t="shared" si="3"/>
        <v>-214.3</v>
      </c>
      <c r="R60" s="277"/>
      <c r="S60" s="61" t="s">
        <v>21</v>
      </c>
      <c r="T60" s="278">
        <f t="shared" si="4"/>
        <v>-6214.7000000000007</v>
      </c>
      <c r="U60" s="279"/>
      <c r="V60" s="279"/>
      <c r="W60" s="279"/>
      <c r="X60" s="62" t="s">
        <v>25</v>
      </c>
      <c r="Y60" s="21" t="e">
        <f t="shared" si="7"/>
        <v>#VALUE!</v>
      </c>
      <c r="Z60" s="43"/>
      <c r="AA60" s="43"/>
      <c r="AB60" s="43"/>
      <c r="AC60" s="43"/>
      <c r="AD60" s="55" t="e">
        <f t="shared" si="8"/>
        <v>#VALUE!</v>
      </c>
      <c r="AE60" s="56" t="str">
        <f>IFERROR(VLOOKUP(A60,'8県まとめ'!B:N,13,0),"")</f>
        <v/>
      </c>
      <c r="AF60" s="57">
        <f t="shared" si="9"/>
        <v>-214.3</v>
      </c>
      <c r="AG60" s="43"/>
      <c r="AH60" s="43"/>
      <c r="AI60" s="43"/>
      <c r="AJ60" s="43"/>
      <c r="AK60" s="43"/>
      <c r="AL60" s="43"/>
      <c r="AM60" s="43"/>
      <c r="AN60" s="43"/>
      <c r="AO60" s="21"/>
      <c r="AP60" s="21"/>
      <c r="AQ60" s="21"/>
      <c r="AR60" s="21"/>
      <c r="AS60" s="21"/>
      <c r="AT60" s="21"/>
      <c r="AU60" s="21"/>
      <c r="AV60" s="21"/>
      <c r="AW60" s="21"/>
      <c r="AX60" s="21"/>
      <c r="AY60" s="21"/>
      <c r="AZ60" s="21"/>
      <c r="BA60" s="21"/>
      <c r="BB60" s="21"/>
      <c r="BC60" s="21"/>
      <c r="BD60" s="21"/>
    </row>
    <row r="61" spans="1:56" s="16" customFormat="1" ht="21" customHeight="1" x14ac:dyDescent="0.4">
      <c r="A61" s="21" t="str">
        <f t="shared" si="6"/>
        <v>広島47</v>
      </c>
      <c r="B61" s="16">
        <v>47</v>
      </c>
      <c r="C61" s="280">
        <v>45063</v>
      </c>
      <c r="D61" s="281"/>
      <c r="E61" s="282"/>
      <c r="F61" s="283">
        <v>28.39</v>
      </c>
      <c r="G61" s="284"/>
      <c r="H61" s="285">
        <v>330.7</v>
      </c>
      <c r="I61" s="286"/>
      <c r="J61" s="287">
        <v>45096</v>
      </c>
      <c r="K61" s="288"/>
      <c r="L61" s="288"/>
      <c r="M61" s="283">
        <v>28.74</v>
      </c>
      <c r="N61" s="284"/>
      <c r="O61" s="285">
        <v>323.3</v>
      </c>
      <c r="P61" s="286"/>
      <c r="Q61" s="276">
        <f t="shared" si="3"/>
        <v>7.3999999999999773</v>
      </c>
      <c r="R61" s="277"/>
      <c r="S61" s="61" t="s">
        <v>21</v>
      </c>
      <c r="T61" s="278">
        <f t="shared" si="4"/>
        <v>214.59999999999934</v>
      </c>
      <c r="U61" s="279"/>
      <c r="V61" s="279"/>
      <c r="W61" s="279"/>
      <c r="X61" s="62" t="s">
        <v>25</v>
      </c>
      <c r="Y61" s="21" t="e">
        <f t="shared" si="7"/>
        <v>#VALUE!</v>
      </c>
      <c r="Z61" s="43"/>
      <c r="AA61" s="43"/>
      <c r="AB61" s="43"/>
      <c r="AC61" s="43"/>
      <c r="AD61" s="55" t="e">
        <f t="shared" si="8"/>
        <v>#VALUE!</v>
      </c>
      <c r="AE61" s="56" t="str">
        <f>IFERROR(VLOOKUP(A61,'8県まとめ'!B:N,13,0),"")</f>
        <v/>
      </c>
      <c r="AF61" s="57">
        <f t="shared" si="9"/>
        <v>7.3999999999999773</v>
      </c>
      <c r="AG61" s="43"/>
      <c r="AH61" s="43"/>
      <c r="AI61" s="43"/>
      <c r="AJ61" s="43"/>
      <c r="AK61" s="43"/>
      <c r="AL61" s="43"/>
      <c r="AM61" s="43"/>
      <c r="AN61" s="43"/>
      <c r="AO61" s="21"/>
      <c r="AP61" s="21"/>
      <c r="AQ61" s="21"/>
      <c r="AR61" s="21"/>
      <c r="AS61" s="21"/>
      <c r="AT61" s="21"/>
      <c r="AU61" s="21"/>
      <c r="AV61" s="21"/>
      <c r="AW61" s="21"/>
      <c r="AX61" s="21"/>
      <c r="AY61" s="21"/>
      <c r="AZ61" s="21"/>
      <c r="BA61" s="21"/>
      <c r="BB61" s="21"/>
      <c r="BC61" s="21"/>
      <c r="BD61" s="21"/>
    </row>
    <row r="62" spans="1:56" s="16" customFormat="1" ht="21" customHeight="1" x14ac:dyDescent="0.4">
      <c r="A62" s="21" t="str">
        <f t="shared" si="6"/>
        <v>広島48</v>
      </c>
      <c r="B62" s="16">
        <v>48</v>
      </c>
      <c r="C62" s="280">
        <v>45066</v>
      </c>
      <c r="D62" s="281"/>
      <c r="E62" s="282"/>
      <c r="F62" s="283">
        <v>16.13</v>
      </c>
      <c r="G62" s="284"/>
      <c r="H62" s="285">
        <v>256.89999999999998</v>
      </c>
      <c r="I62" s="286"/>
      <c r="J62" s="287">
        <v>45100</v>
      </c>
      <c r="K62" s="288"/>
      <c r="L62" s="288"/>
      <c r="M62" s="283">
        <v>16.510000000000002</v>
      </c>
      <c r="N62" s="284"/>
      <c r="O62" s="285">
        <v>0</v>
      </c>
      <c r="P62" s="286"/>
      <c r="Q62" s="276">
        <f t="shared" si="3"/>
        <v>256.89999999999998</v>
      </c>
      <c r="R62" s="277"/>
      <c r="S62" s="61" t="s">
        <v>21</v>
      </c>
      <c r="T62" s="278">
        <f t="shared" si="4"/>
        <v>7450.0999999999995</v>
      </c>
      <c r="U62" s="279"/>
      <c r="V62" s="279"/>
      <c r="W62" s="279"/>
      <c r="X62" s="62" t="s">
        <v>25</v>
      </c>
      <c r="Y62" s="21" t="str">
        <f t="shared" si="7"/>
        <v/>
      </c>
      <c r="Z62" s="43"/>
      <c r="AA62" s="43"/>
      <c r="AB62" s="43"/>
      <c r="AC62" s="43"/>
      <c r="AD62" s="55" t="e">
        <f t="shared" si="8"/>
        <v>#VALUE!</v>
      </c>
      <c r="AE62" s="56" t="str">
        <f>IFERROR(VLOOKUP(A62,'8県まとめ'!B:N,13,0),"")</f>
        <v/>
      </c>
      <c r="AF62" s="57">
        <f t="shared" si="9"/>
        <v>256.89999999999998</v>
      </c>
      <c r="AG62" s="43"/>
      <c r="AH62" s="43"/>
      <c r="AI62" s="43"/>
      <c r="AJ62" s="43"/>
      <c r="AK62" s="43"/>
      <c r="AL62" s="43"/>
      <c r="AM62" s="43"/>
      <c r="AN62" s="43"/>
      <c r="AO62" s="21"/>
      <c r="AP62" s="21"/>
      <c r="AQ62" s="21"/>
      <c r="AR62" s="21"/>
      <c r="AS62" s="21"/>
      <c r="AT62" s="21"/>
      <c r="AU62" s="21"/>
      <c r="AV62" s="21"/>
      <c r="AW62" s="21"/>
      <c r="AX62" s="21"/>
      <c r="AY62" s="21"/>
      <c r="AZ62" s="21"/>
      <c r="BA62" s="21"/>
      <c r="BB62" s="21"/>
      <c r="BC62" s="21"/>
      <c r="BD62" s="21"/>
    </row>
    <row r="63" spans="1:56" s="16" customFormat="1" ht="21" customHeight="1" x14ac:dyDescent="0.4">
      <c r="A63" s="21" t="str">
        <f t="shared" si="6"/>
        <v>広島49</v>
      </c>
      <c r="B63" s="16">
        <v>49</v>
      </c>
      <c r="C63" s="280">
        <v>45067</v>
      </c>
      <c r="D63" s="281"/>
      <c r="E63" s="282"/>
      <c r="F63" s="283">
        <v>28.51</v>
      </c>
      <c r="G63" s="284"/>
      <c r="H63" s="285">
        <v>310.39999999999998</v>
      </c>
      <c r="I63" s="286"/>
      <c r="J63" s="287">
        <v>45096</v>
      </c>
      <c r="K63" s="288"/>
      <c r="L63" s="288"/>
      <c r="M63" s="283">
        <v>28.74</v>
      </c>
      <c r="N63" s="284"/>
      <c r="O63" s="285">
        <v>323.3</v>
      </c>
      <c r="P63" s="286"/>
      <c r="Q63" s="276">
        <f t="shared" si="3"/>
        <v>-12.900000000000034</v>
      </c>
      <c r="R63" s="277"/>
      <c r="S63" s="61" t="s">
        <v>21</v>
      </c>
      <c r="T63" s="278">
        <f t="shared" si="4"/>
        <v>-374.10000000000099</v>
      </c>
      <c r="U63" s="279"/>
      <c r="V63" s="279"/>
      <c r="W63" s="279"/>
      <c r="X63" s="62" t="s">
        <v>25</v>
      </c>
      <c r="Y63" s="21" t="e">
        <f t="shared" si="7"/>
        <v>#VALUE!</v>
      </c>
      <c r="Z63" s="43"/>
      <c r="AA63" s="43"/>
      <c r="AB63" s="43"/>
      <c r="AC63" s="43"/>
      <c r="AD63" s="55" t="e">
        <f t="shared" si="8"/>
        <v>#VALUE!</v>
      </c>
      <c r="AE63" s="56" t="str">
        <f>IFERROR(VLOOKUP(A63,'8県まとめ'!B:N,13,0),"")</f>
        <v/>
      </c>
      <c r="AF63" s="57">
        <f t="shared" si="9"/>
        <v>-12.900000000000034</v>
      </c>
      <c r="AG63" s="43"/>
      <c r="AH63" s="43"/>
      <c r="AI63" s="43"/>
      <c r="AJ63" s="43"/>
      <c r="AK63" s="43"/>
      <c r="AL63" s="43"/>
      <c r="AM63" s="43"/>
      <c r="AN63" s="43"/>
      <c r="AO63" s="21"/>
      <c r="AP63" s="21"/>
      <c r="AQ63" s="21"/>
      <c r="AR63" s="21"/>
      <c r="AS63" s="21"/>
      <c r="AT63" s="21"/>
      <c r="AU63" s="21"/>
      <c r="AV63" s="21"/>
      <c r="AW63" s="21"/>
      <c r="AX63" s="21"/>
      <c r="AY63" s="21"/>
      <c r="AZ63" s="21"/>
      <c r="BA63" s="21"/>
      <c r="BB63" s="21"/>
      <c r="BC63" s="21"/>
      <c r="BD63" s="21"/>
    </row>
    <row r="64" spans="1:56" s="16" customFormat="1" ht="21" customHeight="1" x14ac:dyDescent="0.4">
      <c r="A64" s="21" t="str">
        <f t="shared" ref="A64:A79" si="10">IF($AC$9=0,B64,
IF($AJ$8="旧ルール",$G$10&amp;"(旧)"&amp;$AM$8&amp;B64,$G$10&amp;$AM$8&amp;B64))</f>
        <v>広島50</v>
      </c>
      <c r="B64" s="16">
        <v>50</v>
      </c>
      <c r="C64" s="280">
        <v>45069</v>
      </c>
      <c r="D64" s="281"/>
      <c r="E64" s="282"/>
      <c r="F64" s="283">
        <v>27.38</v>
      </c>
      <c r="G64" s="284"/>
      <c r="H64" s="285">
        <v>304.3</v>
      </c>
      <c r="I64" s="286"/>
      <c r="J64" s="287">
        <v>45097</v>
      </c>
      <c r="K64" s="288"/>
      <c r="L64" s="288"/>
      <c r="M64" s="283">
        <v>27.66</v>
      </c>
      <c r="N64" s="284"/>
      <c r="O64" s="285">
        <v>321.39999999999998</v>
      </c>
      <c r="P64" s="286"/>
      <c r="Q64" s="276">
        <f t="shared" si="3"/>
        <v>-17.099999999999966</v>
      </c>
      <c r="R64" s="277"/>
      <c r="S64" s="61" t="s">
        <v>21</v>
      </c>
      <c r="T64" s="278">
        <f t="shared" si="4"/>
        <v>-495.89999999999901</v>
      </c>
      <c r="U64" s="279"/>
      <c r="V64" s="279"/>
      <c r="W64" s="279"/>
      <c r="X64" s="62" t="s">
        <v>25</v>
      </c>
      <c r="Y64" s="21" t="e">
        <f t="shared" ref="Y64:Y79" si="11">+IF(OR(H64=0,O64=0),"",
IF(AE64&gt;0.01,"←比較対象日の実際の発電量の"&amp;AE64*100&amp;"％で計算しています。",""))</f>
        <v>#VALUE!</v>
      </c>
      <c r="Z64" s="43"/>
      <c r="AA64" s="43"/>
      <c r="AB64" s="43"/>
      <c r="AC64" s="43"/>
      <c r="AD64" s="55" t="e">
        <f t="shared" ref="AD64:AD79" si="12">+IF(C64="","対象外",
IF(C64-$AN$8&lt;0,"対象外","対象"))</f>
        <v>#VALUE!</v>
      </c>
      <c r="AE64" s="56" t="str">
        <f>IFERROR(VLOOKUP(A64,'8県まとめ'!B:N,13,0),"")</f>
        <v/>
      </c>
      <c r="AF64" s="57">
        <f t="shared" ref="AF64:AF79" si="13">IF(T64="","",Q64)</f>
        <v>-17.099999999999966</v>
      </c>
      <c r="AG64" s="43"/>
      <c r="AH64" s="43"/>
      <c r="AI64" s="43"/>
      <c r="AJ64" s="43"/>
      <c r="AK64" s="43"/>
      <c r="AL64" s="43"/>
      <c r="AM64" s="43"/>
      <c r="AN64" s="43"/>
      <c r="AO64" s="21"/>
      <c r="AP64" s="21"/>
      <c r="AQ64" s="21"/>
      <c r="AR64" s="21"/>
      <c r="AS64" s="21"/>
      <c r="AT64" s="21"/>
      <c r="AU64" s="21"/>
      <c r="AV64" s="21"/>
      <c r="AW64" s="21"/>
      <c r="AX64" s="21"/>
      <c r="AY64" s="21"/>
      <c r="AZ64" s="21"/>
      <c r="BA64" s="21"/>
      <c r="BB64" s="21"/>
      <c r="BC64" s="21"/>
      <c r="BD64" s="21"/>
    </row>
    <row r="65" spans="1:56" s="16" customFormat="1" ht="21" customHeight="1" x14ac:dyDescent="0.4">
      <c r="A65" s="21" t="str">
        <f t="shared" si="10"/>
        <v>広島51</v>
      </c>
      <c r="B65" s="16">
        <v>51</v>
      </c>
      <c r="C65" s="280">
        <v>45070</v>
      </c>
      <c r="D65" s="281"/>
      <c r="E65" s="282"/>
      <c r="F65" s="283">
        <v>28.85</v>
      </c>
      <c r="G65" s="284"/>
      <c r="H65" s="285">
        <v>335.5</v>
      </c>
      <c r="I65" s="286"/>
      <c r="J65" s="287">
        <v>45096</v>
      </c>
      <c r="K65" s="288"/>
      <c r="L65" s="288"/>
      <c r="M65" s="289">
        <v>28.74</v>
      </c>
      <c r="N65" s="290"/>
      <c r="O65" s="285">
        <v>323.3</v>
      </c>
      <c r="P65" s="286"/>
      <c r="Q65" s="276">
        <f>(H65-O65)/28.74*28.85</f>
        <v>12.24669450243562</v>
      </c>
      <c r="R65" s="277"/>
      <c r="S65" s="61" t="s">
        <v>21</v>
      </c>
      <c r="T65" s="278">
        <f t="shared" si="4"/>
        <v>355.15414057063299</v>
      </c>
      <c r="U65" s="279"/>
      <c r="V65" s="279"/>
      <c r="W65" s="279"/>
      <c r="X65" s="62" t="s">
        <v>25</v>
      </c>
      <c r="Y65" s="21" t="e">
        <f t="shared" si="11"/>
        <v>#VALUE!</v>
      </c>
      <c r="Z65" s="43"/>
      <c r="AA65" s="43"/>
      <c r="AB65" s="43"/>
      <c r="AC65" s="43"/>
      <c r="AD65" s="55" t="e">
        <f t="shared" si="12"/>
        <v>#VALUE!</v>
      </c>
      <c r="AE65" s="56" t="str">
        <f>IFERROR(VLOOKUP(A65,'8県まとめ'!B:N,13,0),"")</f>
        <v/>
      </c>
      <c r="AF65" s="57">
        <f t="shared" si="13"/>
        <v>12.24669450243562</v>
      </c>
      <c r="AG65" s="43"/>
      <c r="AH65" s="43"/>
      <c r="AI65" s="43"/>
      <c r="AJ65" s="43"/>
      <c r="AK65" s="43"/>
      <c r="AL65" s="43"/>
      <c r="AM65" s="43"/>
      <c r="AN65" s="43"/>
      <c r="AO65" s="21"/>
      <c r="AP65" s="21"/>
      <c r="AQ65" s="21"/>
      <c r="AR65" s="21"/>
      <c r="AS65" s="21"/>
      <c r="AT65" s="21"/>
      <c r="AU65" s="21"/>
      <c r="AV65" s="21"/>
      <c r="AW65" s="21"/>
      <c r="AX65" s="21"/>
      <c r="AY65" s="21"/>
      <c r="AZ65" s="21"/>
      <c r="BA65" s="21"/>
      <c r="BB65" s="21"/>
      <c r="BC65" s="21"/>
      <c r="BD65" s="21"/>
    </row>
    <row r="66" spans="1:56" s="16" customFormat="1" ht="21" customHeight="1" x14ac:dyDescent="0.4">
      <c r="A66" s="21" t="str">
        <f t="shared" si="10"/>
        <v>広島52</v>
      </c>
      <c r="B66" s="16">
        <v>52</v>
      </c>
      <c r="C66" s="280">
        <v>45073</v>
      </c>
      <c r="D66" s="281"/>
      <c r="E66" s="282"/>
      <c r="F66" s="283">
        <v>21.93</v>
      </c>
      <c r="G66" s="284"/>
      <c r="H66" s="285">
        <v>275.60000000000002</v>
      </c>
      <c r="I66" s="286"/>
      <c r="J66" s="287">
        <v>45101</v>
      </c>
      <c r="K66" s="288"/>
      <c r="L66" s="288"/>
      <c r="M66" s="283">
        <v>22.92</v>
      </c>
      <c r="N66" s="284"/>
      <c r="O66" s="285">
        <v>0</v>
      </c>
      <c r="P66" s="286"/>
      <c r="Q66" s="276">
        <f t="shared" si="3"/>
        <v>275.60000000000002</v>
      </c>
      <c r="R66" s="277"/>
      <c r="S66" s="61" t="s">
        <v>21</v>
      </c>
      <c r="T66" s="278">
        <f t="shared" si="4"/>
        <v>7992.4000000000005</v>
      </c>
      <c r="U66" s="279"/>
      <c r="V66" s="279"/>
      <c r="W66" s="279"/>
      <c r="X66" s="62" t="s">
        <v>25</v>
      </c>
      <c r="Y66" s="21" t="str">
        <f t="shared" si="11"/>
        <v/>
      </c>
      <c r="Z66" s="43"/>
      <c r="AA66" s="43"/>
      <c r="AB66" s="43"/>
      <c r="AC66" s="43"/>
      <c r="AD66" s="55" t="e">
        <f t="shared" si="12"/>
        <v>#VALUE!</v>
      </c>
      <c r="AE66" s="56" t="str">
        <f>IFERROR(VLOOKUP(A66,'8県まとめ'!B:N,13,0),"")</f>
        <v/>
      </c>
      <c r="AF66" s="57">
        <f t="shared" si="13"/>
        <v>275.60000000000002</v>
      </c>
      <c r="AG66" s="43"/>
      <c r="AH66" s="43"/>
      <c r="AI66" s="43"/>
      <c r="AJ66" s="43"/>
      <c r="AK66" s="43"/>
      <c r="AL66" s="43"/>
      <c r="AM66" s="43"/>
      <c r="AN66" s="43"/>
      <c r="AO66" s="21"/>
      <c r="AP66" s="21"/>
      <c r="AQ66" s="21"/>
      <c r="AR66" s="21"/>
      <c r="AS66" s="21"/>
      <c r="AT66" s="21"/>
      <c r="AU66" s="21"/>
      <c r="AV66" s="21"/>
      <c r="AW66" s="21"/>
      <c r="AX66" s="21"/>
      <c r="AY66" s="21"/>
      <c r="AZ66" s="21"/>
      <c r="BA66" s="21"/>
      <c r="BB66" s="21"/>
      <c r="BC66" s="21"/>
      <c r="BD66" s="21"/>
    </row>
    <row r="67" spans="1:56" s="16" customFormat="1" ht="21" customHeight="1" x14ac:dyDescent="0.4">
      <c r="A67" s="21" t="str">
        <f t="shared" si="10"/>
        <v>広島53</v>
      </c>
      <c r="B67" s="16">
        <v>53</v>
      </c>
      <c r="C67" s="280">
        <v>45074</v>
      </c>
      <c r="D67" s="281"/>
      <c r="E67" s="282"/>
      <c r="F67" s="283">
        <v>10.6</v>
      </c>
      <c r="G67" s="284"/>
      <c r="H67" s="285">
        <v>100.2</v>
      </c>
      <c r="I67" s="286"/>
      <c r="J67" s="287">
        <v>45119</v>
      </c>
      <c r="K67" s="288"/>
      <c r="L67" s="288"/>
      <c r="M67" s="283">
        <v>10.83</v>
      </c>
      <c r="N67" s="284"/>
      <c r="O67" s="285">
        <v>137.69999999999999</v>
      </c>
      <c r="P67" s="286"/>
      <c r="Q67" s="276">
        <f t="shared" si="3"/>
        <v>-37.499999999999986</v>
      </c>
      <c r="R67" s="277"/>
      <c r="S67" s="61" t="s">
        <v>21</v>
      </c>
      <c r="T67" s="278">
        <f t="shared" si="4"/>
        <v>-1087.4999999999995</v>
      </c>
      <c r="U67" s="279"/>
      <c r="V67" s="279"/>
      <c r="W67" s="279"/>
      <c r="X67" s="62" t="s">
        <v>25</v>
      </c>
      <c r="Y67" s="21" t="e">
        <f t="shared" si="11"/>
        <v>#VALUE!</v>
      </c>
      <c r="Z67" s="43"/>
      <c r="AA67" s="43"/>
      <c r="AB67" s="43"/>
      <c r="AC67" s="43"/>
      <c r="AD67" s="55" t="e">
        <f t="shared" si="12"/>
        <v>#VALUE!</v>
      </c>
      <c r="AE67" s="56" t="str">
        <f>IFERROR(VLOOKUP(A67,'8県まとめ'!B:N,13,0),"")</f>
        <v/>
      </c>
      <c r="AF67" s="57">
        <f t="shared" si="13"/>
        <v>-37.499999999999986</v>
      </c>
      <c r="AG67" s="43"/>
      <c r="AH67" s="43"/>
      <c r="AI67" s="43"/>
      <c r="AJ67" s="43"/>
      <c r="AK67" s="43"/>
      <c r="AL67" s="43"/>
      <c r="AM67" s="43"/>
      <c r="AN67" s="43"/>
      <c r="AO67" s="21"/>
      <c r="AP67" s="21"/>
      <c r="AQ67" s="21"/>
      <c r="AR67" s="21"/>
      <c r="AS67" s="21"/>
      <c r="AT67" s="21"/>
      <c r="AU67" s="21"/>
      <c r="AV67" s="21"/>
      <c r="AW67" s="21"/>
      <c r="AX67" s="21"/>
      <c r="AY67" s="21"/>
      <c r="AZ67" s="21"/>
      <c r="BA67" s="21"/>
      <c r="BB67" s="21"/>
      <c r="BC67" s="21"/>
      <c r="BD67" s="21"/>
    </row>
    <row r="68" spans="1:56" s="16" customFormat="1" ht="21" customHeight="1" x14ac:dyDescent="0.4">
      <c r="A68" s="21" t="str">
        <f t="shared" si="10"/>
        <v>広島54</v>
      </c>
      <c r="B68" s="16">
        <v>54</v>
      </c>
      <c r="C68" s="280">
        <v>45077</v>
      </c>
      <c r="D68" s="281"/>
      <c r="E68" s="282"/>
      <c r="F68" s="283">
        <v>15.66</v>
      </c>
      <c r="G68" s="284"/>
      <c r="H68" s="285">
        <v>207.3</v>
      </c>
      <c r="I68" s="286"/>
      <c r="J68" s="287">
        <v>45155</v>
      </c>
      <c r="K68" s="288"/>
      <c r="L68" s="288"/>
      <c r="M68" s="283">
        <v>15.2</v>
      </c>
      <c r="N68" s="284"/>
      <c r="O68" s="285">
        <v>198.8</v>
      </c>
      <c r="P68" s="286"/>
      <c r="Q68" s="276">
        <f t="shared" si="3"/>
        <v>8.5</v>
      </c>
      <c r="R68" s="277"/>
      <c r="S68" s="61" t="s">
        <v>21</v>
      </c>
      <c r="T68" s="278">
        <f t="shared" si="4"/>
        <v>246.5</v>
      </c>
      <c r="U68" s="279"/>
      <c r="V68" s="279"/>
      <c r="W68" s="279"/>
      <c r="X68" s="62" t="s">
        <v>25</v>
      </c>
      <c r="Y68" s="21" t="e">
        <f t="shared" si="11"/>
        <v>#VALUE!</v>
      </c>
      <c r="Z68" s="43"/>
      <c r="AA68" s="43"/>
      <c r="AB68" s="43"/>
      <c r="AC68" s="43"/>
      <c r="AD68" s="55" t="e">
        <f t="shared" si="12"/>
        <v>#VALUE!</v>
      </c>
      <c r="AE68" s="56" t="str">
        <f>IFERROR(VLOOKUP(A68,'8県まとめ'!B:N,13,0),"")</f>
        <v/>
      </c>
      <c r="AF68" s="57">
        <f t="shared" si="13"/>
        <v>8.5</v>
      </c>
      <c r="AG68" s="43"/>
      <c r="AH68" s="43"/>
      <c r="AI68" s="43"/>
      <c r="AJ68" s="43"/>
      <c r="AK68" s="43"/>
      <c r="AL68" s="43"/>
      <c r="AM68" s="43"/>
      <c r="AN68" s="43"/>
      <c r="AO68" s="21"/>
      <c r="AP68" s="21"/>
      <c r="AQ68" s="21"/>
      <c r="AR68" s="21"/>
      <c r="AS68" s="21"/>
      <c r="AT68" s="21"/>
      <c r="AU68" s="21"/>
      <c r="AV68" s="21"/>
      <c r="AW68" s="21"/>
      <c r="AX68" s="21"/>
      <c r="AY68" s="21"/>
      <c r="AZ68" s="21"/>
      <c r="BA68" s="21"/>
      <c r="BB68" s="21"/>
      <c r="BC68" s="21"/>
      <c r="BD68" s="21"/>
    </row>
    <row r="69" spans="1:56" s="16" customFormat="1" ht="21" customHeight="1" x14ac:dyDescent="0.4">
      <c r="A69" s="21" t="str">
        <f t="shared" si="10"/>
        <v>広島55</v>
      </c>
      <c r="B69" s="16">
        <v>55</v>
      </c>
      <c r="C69" s="280">
        <v>45080</v>
      </c>
      <c r="D69" s="281"/>
      <c r="E69" s="282"/>
      <c r="F69" s="283">
        <v>30.59</v>
      </c>
      <c r="G69" s="284"/>
      <c r="H69" s="285">
        <v>197.2</v>
      </c>
      <c r="I69" s="286"/>
      <c r="J69" s="287">
        <v>45096</v>
      </c>
      <c r="K69" s="288"/>
      <c r="L69" s="288"/>
      <c r="M69" s="289">
        <v>28.74</v>
      </c>
      <c r="N69" s="290"/>
      <c r="O69" s="285">
        <v>323.3</v>
      </c>
      <c r="P69" s="286"/>
      <c r="Q69" s="276">
        <f>(H69-O69)/28.74*30.59</f>
        <v>-134.21708420320115</v>
      </c>
      <c r="R69" s="277"/>
      <c r="S69" s="61" t="s">
        <v>21</v>
      </c>
      <c r="T69" s="278">
        <f t="shared" si="4"/>
        <v>-3892.2954418928334</v>
      </c>
      <c r="U69" s="279"/>
      <c r="V69" s="279"/>
      <c r="W69" s="279"/>
      <c r="X69" s="62" t="s">
        <v>25</v>
      </c>
      <c r="Y69" s="21" t="e">
        <f t="shared" si="11"/>
        <v>#VALUE!</v>
      </c>
      <c r="Z69" s="43"/>
      <c r="AA69" s="43"/>
      <c r="AB69" s="43"/>
      <c r="AC69" s="43"/>
      <c r="AD69" s="55" t="e">
        <f t="shared" si="12"/>
        <v>#VALUE!</v>
      </c>
      <c r="AE69" s="56" t="str">
        <f>IFERROR(VLOOKUP(A69,'8県まとめ'!B:N,13,0),"")</f>
        <v/>
      </c>
      <c r="AF69" s="57">
        <f t="shared" si="13"/>
        <v>-134.21708420320115</v>
      </c>
      <c r="AG69" s="43"/>
      <c r="AH69" s="43"/>
      <c r="AI69" s="43"/>
      <c r="AJ69" s="43"/>
      <c r="AK69" s="43"/>
      <c r="AL69" s="43"/>
      <c r="AM69" s="43"/>
      <c r="AN69" s="43"/>
      <c r="AO69" s="21"/>
      <c r="AP69" s="21"/>
      <c r="AQ69" s="21"/>
      <c r="AR69" s="21"/>
      <c r="AS69" s="21"/>
      <c r="AT69" s="21"/>
      <c r="AU69" s="21"/>
      <c r="AV69" s="21"/>
      <c r="AW69" s="21"/>
      <c r="AX69" s="21"/>
      <c r="AY69" s="21"/>
      <c r="AZ69" s="21"/>
      <c r="BA69" s="21"/>
      <c r="BB69" s="21"/>
      <c r="BC69" s="21"/>
      <c r="BD69" s="21"/>
    </row>
    <row r="70" spans="1:56" s="16" customFormat="1" ht="21" customHeight="1" x14ac:dyDescent="0.4">
      <c r="A70" s="21" t="str">
        <f t="shared" si="10"/>
        <v>広島56</v>
      </c>
      <c r="B70" s="16">
        <v>56</v>
      </c>
      <c r="C70" s="280">
        <v>45081</v>
      </c>
      <c r="D70" s="281"/>
      <c r="E70" s="282"/>
      <c r="F70" s="283">
        <v>20.440000000000001</v>
      </c>
      <c r="G70" s="284"/>
      <c r="H70" s="285">
        <v>203.5</v>
      </c>
      <c r="I70" s="286"/>
      <c r="J70" s="287">
        <v>45071</v>
      </c>
      <c r="K70" s="288"/>
      <c r="L70" s="288"/>
      <c r="M70" s="283">
        <v>20.9</v>
      </c>
      <c r="N70" s="284"/>
      <c r="O70" s="285">
        <v>273.10000000000002</v>
      </c>
      <c r="P70" s="286"/>
      <c r="Q70" s="276">
        <f t="shared" si="3"/>
        <v>-69.600000000000023</v>
      </c>
      <c r="R70" s="277"/>
      <c r="S70" s="61" t="s">
        <v>21</v>
      </c>
      <c r="T70" s="278">
        <f>Q70*$T$10</f>
        <v>-2018.4000000000005</v>
      </c>
      <c r="U70" s="279"/>
      <c r="V70" s="279"/>
      <c r="W70" s="279"/>
      <c r="X70" s="62" t="s">
        <v>25</v>
      </c>
      <c r="Y70" s="21" t="e">
        <f t="shared" si="11"/>
        <v>#VALUE!</v>
      </c>
      <c r="Z70" s="43"/>
      <c r="AA70" s="43"/>
      <c r="AB70" s="43"/>
      <c r="AC70" s="43"/>
      <c r="AD70" s="55" t="e">
        <f t="shared" si="12"/>
        <v>#VALUE!</v>
      </c>
      <c r="AE70" s="56" t="str">
        <f>IFERROR(VLOOKUP(A70,'8県まとめ'!B:N,13,0),"")</f>
        <v/>
      </c>
      <c r="AF70" s="57">
        <f t="shared" si="13"/>
        <v>-69.600000000000023</v>
      </c>
      <c r="AG70" s="43"/>
      <c r="AH70" s="43"/>
      <c r="AI70" s="43"/>
      <c r="AJ70" s="43"/>
      <c r="AK70" s="43"/>
      <c r="AL70" s="43"/>
      <c r="AM70" s="43"/>
      <c r="AN70" s="43"/>
      <c r="AO70" s="21"/>
      <c r="AP70" s="21"/>
      <c r="AQ70" s="21"/>
      <c r="AR70" s="21"/>
      <c r="AS70" s="21"/>
      <c r="AT70" s="21"/>
      <c r="AU70" s="21"/>
      <c r="AV70" s="21"/>
      <c r="AW70" s="21"/>
      <c r="AX70" s="21"/>
      <c r="AY70" s="21"/>
      <c r="AZ70" s="21"/>
      <c r="BA70" s="21"/>
      <c r="BB70" s="21"/>
      <c r="BC70" s="21"/>
      <c r="BD70" s="21"/>
    </row>
    <row r="71" spans="1:56" s="16" customFormat="1" ht="21" customHeight="1" x14ac:dyDescent="0.4">
      <c r="A71" s="21" t="str">
        <f t="shared" si="10"/>
        <v>広島57</v>
      </c>
      <c r="B71" s="16">
        <v>57</v>
      </c>
      <c r="C71" s="280">
        <v>45084</v>
      </c>
      <c r="D71" s="281"/>
      <c r="E71" s="282"/>
      <c r="F71" s="283">
        <v>20.55</v>
      </c>
      <c r="G71" s="284"/>
      <c r="H71" s="285">
        <v>218.4</v>
      </c>
      <c r="I71" s="286"/>
      <c r="J71" s="287">
        <v>45071</v>
      </c>
      <c r="K71" s="288"/>
      <c r="L71" s="288"/>
      <c r="M71" s="283">
        <v>20.9</v>
      </c>
      <c r="N71" s="284"/>
      <c r="O71" s="285">
        <v>273.10000000000002</v>
      </c>
      <c r="P71" s="286"/>
      <c r="Q71" s="276">
        <f t="shared" si="3"/>
        <v>-54.700000000000017</v>
      </c>
      <c r="R71" s="277"/>
      <c r="S71" s="61" t="s">
        <v>21</v>
      </c>
      <c r="T71" s="278">
        <f t="shared" si="4"/>
        <v>-1586.3000000000004</v>
      </c>
      <c r="U71" s="279"/>
      <c r="V71" s="279"/>
      <c r="W71" s="279"/>
      <c r="X71" s="62" t="s">
        <v>25</v>
      </c>
      <c r="Y71" s="21" t="e">
        <f t="shared" si="11"/>
        <v>#VALUE!</v>
      </c>
      <c r="Z71" s="43"/>
      <c r="AA71" s="43"/>
      <c r="AB71" s="43"/>
      <c r="AC71" s="43"/>
      <c r="AD71" s="55" t="e">
        <f t="shared" si="12"/>
        <v>#VALUE!</v>
      </c>
      <c r="AE71" s="56" t="str">
        <f>IFERROR(VLOOKUP(A71,'8県まとめ'!B:N,13,0),"")</f>
        <v/>
      </c>
      <c r="AF71" s="57">
        <f t="shared" si="13"/>
        <v>-54.700000000000017</v>
      </c>
      <c r="AG71" s="43"/>
      <c r="AH71" s="43"/>
      <c r="AI71" s="43"/>
      <c r="AJ71" s="43"/>
      <c r="AK71" s="43"/>
      <c r="AL71" s="43"/>
      <c r="AM71" s="43"/>
      <c r="AN71" s="43"/>
      <c r="AO71" s="21"/>
      <c r="AP71" s="21"/>
      <c r="AQ71" s="21"/>
      <c r="AR71" s="21"/>
      <c r="AS71" s="21"/>
      <c r="AT71" s="21"/>
      <c r="AU71" s="21"/>
      <c r="AV71" s="21"/>
      <c r="AW71" s="21"/>
      <c r="AX71" s="21"/>
      <c r="AY71" s="21"/>
      <c r="AZ71" s="21"/>
      <c r="BA71" s="21"/>
      <c r="BB71" s="21"/>
      <c r="BC71" s="21"/>
      <c r="BD71" s="21"/>
    </row>
    <row r="72" spans="1:56" s="16" customFormat="1" ht="21" customHeight="1" x14ac:dyDescent="0.4">
      <c r="A72" s="21" t="str">
        <f t="shared" si="10"/>
        <v>広島58</v>
      </c>
      <c r="B72" s="16">
        <v>58</v>
      </c>
      <c r="C72" s="280">
        <v>45086</v>
      </c>
      <c r="D72" s="281"/>
      <c r="E72" s="282"/>
      <c r="F72" s="283">
        <v>21.91</v>
      </c>
      <c r="G72" s="284"/>
      <c r="H72" s="285">
        <v>246</v>
      </c>
      <c r="I72" s="286"/>
      <c r="J72" s="287">
        <v>45101</v>
      </c>
      <c r="K72" s="288"/>
      <c r="L72" s="288"/>
      <c r="M72" s="283">
        <v>22.92</v>
      </c>
      <c r="N72" s="284"/>
      <c r="O72" s="285">
        <v>0</v>
      </c>
      <c r="P72" s="286"/>
      <c r="Q72" s="276">
        <f t="shared" si="3"/>
        <v>246</v>
      </c>
      <c r="R72" s="277"/>
      <c r="S72" s="61" t="s">
        <v>21</v>
      </c>
      <c r="T72" s="278">
        <f t="shared" si="4"/>
        <v>7134</v>
      </c>
      <c r="U72" s="279"/>
      <c r="V72" s="279"/>
      <c r="W72" s="279"/>
      <c r="X72" s="62" t="s">
        <v>25</v>
      </c>
      <c r="Y72" s="21" t="str">
        <f t="shared" si="11"/>
        <v/>
      </c>
      <c r="Z72" s="43"/>
      <c r="AA72" s="43"/>
      <c r="AB72" s="43"/>
      <c r="AC72" s="43"/>
      <c r="AD72" s="55" t="e">
        <f t="shared" si="12"/>
        <v>#VALUE!</v>
      </c>
      <c r="AE72" s="56" t="str">
        <f>IFERROR(VLOOKUP(A72,'8県まとめ'!B:N,13,0),"")</f>
        <v/>
      </c>
      <c r="AF72" s="57">
        <f t="shared" si="13"/>
        <v>246</v>
      </c>
      <c r="AG72" s="43"/>
      <c r="AH72" s="43"/>
      <c r="AI72" s="43"/>
      <c r="AJ72" s="43"/>
      <c r="AK72" s="43"/>
      <c r="AL72" s="43"/>
      <c r="AM72" s="43"/>
      <c r="AN72" s="43"/>
      <c r="AO72" s="21"/>
      <c r="AP72" s="21"/>
      <c r="AQ72" s="21"/>
      <c r="AR72" s="21"/>
      <c r="AS72" s="21"/>
      <c r="AT72" s="21"/>
      <c r="AU72" s="21"/>
      <c r="AV72" s="21"/>
      <c r="AW72" s="21"/>
      <c r="AX72" s="21"/>
      <c r="AY72" s="21"/>
      <c r="AZ72" s="21"/>
      <c r="BA72" s="21"/>
      <c r="BB72" s="21"/>
      <c r="BC72" s="21"/>
      <c r="BD72" s="21"/>
    </row>
    <row r="73" spans="1:56" s="16" customFormat="1" ht="21" customHeight="1" x14ac:dyDescent="0.4">
      <c r="A73" s="21" t="str">
        <f t="shared" si="10"/>
        <v>広島59</v>
      </c>
      <c r="B73" s="16">
        <v>59</v>
      </c>
      <c r="C73" s="280">
        <v>45087</v>
      </c>
      <c r="D73" s="281"/>
      <c r="E73" s="282"/>
      <c r="F73" s="283">
        <v>16.57</v>
      </c>
      <c r="G73" s="284"/>
      <c r="H73" s="285">
        <v>196.8</v>
      </c>
      <c r="I73" s="286"/>
      <c r="J73" s="287">
        <v>45125</v>
      </c>
      <c r="K73" s="288"/>
      <c r="L73" s="288"/>
      <c r="M73" s="283">
        <v>16.940000000000001</v>
      </c>
      <c r="N73" s="284"/>
      <c r="O73" s="285">
        <v>184.3</v>
      </c>
      <c r="P73" s="286"/>
      <c r="Q73" s="276">
        <f t="shared" si="3"/>
        <v>12.5</v>
      </c>
      <c r="R73" s="277"/>
      <c r="S73" s="61" t="s">
        <v>21</v>
      </c>
      <c r="T73" s="278">
        <f t="shared" si="4"/>
        <v>362.5</v>
      </c>
      <c r="U73" s="279"/>
      <c r="V73" s="279"/>
      <c r="W73" s="279"/>
      <c r="X73" s="62" t="s">
        <v>25</v>
      </c>
      <c r="Y73" s="21" t="e">
        <f t="shared" si="11"/>
        <v>#VALUE!</v>
      </c>
      <c r="Z73" s="43"/>
      <c r="AA73" s="43"/>
      <c r="AB73" s="43"/>
      <c r="AC73" s="43"/>
      <c r="AD73" s="55" t="e">
        <f t="shared" si="12"/>
        <v>#VALUE!</v>
      </c>
      <c r="AE73" s="56" t="str">
        <f>IFERROR(VLOOKUP(A73,'8県まとめ'!B:N,13,0),"")</f>
        <v/>
      </c>
      <c r="AF73" s="57">
        <f t="shared" si="13"/>
        <v>12.5</v>
      </c>
      <c r="AG73" s="43"/>
      <c r="AH73" s="43"/>
      <c r="AI73" s="43"/>
      <c r="AJ73" s="43"/>
      <c r="AK73" s="43"/>
      <c r="AL73" s="43"/>
      <c r="AM73" s="43"/>
      <c r="AN73" s="43"/>
      <c r="AO73" s="21"/>
      <c r="AP73" s="21"/>
      <c r="AQ73" s="21"/>
      <c r="AR73" s="21"/>
      <c r="AS73" s="21"/>
      <c r="AT73" s="21"/>
      <c r="AU73" s="21"/>
      <c r="AV73" s="21"/>
      <c r="AW73" s="21"/>
      <c r="AX73" s="21"/>
      <c r="AY73" s="21"/>
      <c r="AZ73" s="21"/>
      <c r="BA73" s="21"/>
      <c r="BB73" s="21"/>
      <c r="BC73" s="21"/>
      <c r="BD73" s="21"/>
    </row>
    <row r="74" spans="1:56" s="16" customFormat="1" ht="21" customHeight="1" x14ac:dyDescent="0.4">
      <c r="A74" s="21" t="str">
        <f t="shared" si="10"/>
        <v>広島60</v>
      </c>
      <c r="B74" s="16">
        <v>60</v>
      </c>
      <c r="C74" s="280">
        <v>45093</v>
      </c>
      <c r="D74" s="281"/>
      <c r="E74" s="282"/>
      <c r="F74" s="283">
        <v>28.75</v>
      </c>
      <c r="G74" s="284"/>
      <c r="H74" s="285">
        <v>306</v>
      </c>
      <c r="I74" s="286"/>
      <c r="J74" s="287">
        <v>45096</v>
      </c>
      <c r="K74" s="288"/>
      <c r="L74" s="288"/>
      <c r="M74" s="289">
        <v>28.74</v>
      </c>
      <c r="N74" s="290"/>
      <c r="O74" s="285">
        <v>323.3</v>
      </c>
      <c r="P74" s="286"/>
      <c r="Q74" s="276">
        <f>(H74-O74)/28.74*28.75</f>
        <v>-17.306019485038288</v>
      </c>
      <c r="R74" s="277"/>
      <c r="S74" s="61" t="s">
        <v>21</v>
      </c>
      <c r="T74" s="278">
        <f t="shared" si="4"/>
        <v>-501.87456506611034</v>
      </c>
      <c r="U74" s="279"/>
      <c r="V74" s="279"/>
      <c r="W74" s="279"/>
      <c r="X74" s="62" t="s">
        <v>25</v>
      </c>
      <c r="Y74" s="21" t="e">
        <f t="shared" si="11"/>
        <v>#VALUE!</v>
      </c>
      <c r="Z74" s="43"/>
      <c r="AA74" s="43"/>
      <c r="AB74" s="43"/>
      <c r="AC74" s="43"/>
      <c r="AD74" s="55" t="e">
        <f t="shared" si="12"/>
        <v>#VALUE!</v>
      </c>
      <c r="AE74" s="56" t="str">
        <f>IFERROR(VLOOKUP(A74,'8県まとめ'!B:N,13,0),"")</f>
        <v/>
      </c>
      <c r="AF74" s="57">
        <f t="shared" si="13"/>
        <v>-17.306019485038288</v>
      </c>
      <c r="AG74" s="43"/>
      <c r="AH74" s="43"/>
      <c r="AI74" s="43"/>
      <c r="AJ74" s="43"/>
      <c r="AK74" s="43"/>
      <c r="AL74" s="43"/>
      <c r="AM74" s="43"/>
      <c r="AN74" s="43"/>
      <c r="AO74" s="21"/>
      <c r="AP74" s="21"/>
      <c r="AQ74" s="21"/>
      <c r="AR74" s="21"/>
      <c r="AS74" s="21"/>
      <c r="AT74" s="21"/>
      <c r="AU74" s="21"/>
      <c r="AV74" s="21"/>
      <c r="AW74" s="21"/>
      <c r="AX74" s="21"/>
      <c r="AY74" s="21"/>
      <c r="AZ74" s="21"/>
      <c r="BA74" s="21"/>
      <c r="BB74" s="21"/>
      <c r="BC74" s="21"/>
      <c r="BD74" s="21"/>
    </row>
    <row r="75" spans="1:56" s="16" customFormat="1" ht="21" customHeight="1" x14ac:dyDescent="0.4">
      <c r="A75" s="21" t="str">
        <f t="shared" si="10"/>
        <v>広島61</v>
      </c>
      <c r="B75" s="16">
        <v>61</v>
      </c>
      <c r="C75" s="280">
        <v>45094</v>
      </c>
      <c r="D75" s="281"/>
      <c r="E75" s="282"/>
      <c r="F75" s="283">
        <v>29.13</v>
      </c>
      <c r="G75" s="284"/>
      <c r="H75" s="285">
        <v>319.5</v>
      </c>
      <c r="I75" s="286"/>
      <c r="J75" s="287">
        <v>45096</v>
      </c>
      <c r="K75" s="288"/>
      <c r="L75" s="288"/>
      <c r="M75" s="289">
        <v>28.74</v>
      </c>
      <c r="N75" s="290"/>
      <c r="O75" s="285">
        <v>323.3</v>
      </c>
      <c r="P75" s="286"/>
      <c r="Q75" s="276">
        <f>(H75-O75)/28.74*29.13</f>
        <v>-3.8515657620041872</v>
      </c>
      <c r="R75" s="277"/>
      <c r="S75" s="61" t="s">
        <v>21</v>
      </c>
      <c r="T75" s="278">
        <f t="shared" si="4"/>
        <v>-111.69540709812144</v>
      </c>
      <c r="U75" s="279"/>
      <c r="V75" s="279"/>
      <c r="W75" s="279"/>
      <c r="X75" s="62" t="s">
        <v>25</v>
      </c>
      <c r="Y75" s="21" t="e">
        <f t="shared" si="11"/>
        <v>#VALUE!</v>
      </c>
      <c r="Z75" s="43"/>
      <c r="AA75" s="43"/>
      <c r="AB75" s="43"/>
      <c r="AC75" s="43"/>
      <c r="AD75" s="55" t="e">
        <f t="shared" si="12"/>
        <v>#VALUE!</v>
      </c>
      <c r="AE75" s="56" t="str">
        <f>IFERROR(VLOOKUP(A75,'8県まとめ'!B:N,13,0),"")</f>
        <v/>
      </c>
      <c r="AF75" s="57">
        <f t="shared" si="13"/>
        <v>-3.8515657620041872</v>
      </c>
      <c r="AG75" s="43"/>
      <c r="AH75" s="43"/>
      <c r="AI75" s="43"/>
      <c r="AJ75" s="43"/>
      <c r="AK75" s="43"/>
      <c r="AL75" s="43"/>
      <c r="AM75" s="43"/>
      <c r="AN75" s="43"/>
      <c r="AO75" s="21"/>
      <c r="AP75" s="21"/>
      <c r="AQ75" s="21"/>
      <c r="AR75" s="21"/>
      <c r="AS75" s="21"/>
      <c r="AT75" s="21"/>
      <c r="AU75" s="21"/>
      <c r="AV75" s="21"/>
      <c r="AW75" s="21"/>
      <c r="AX75" s="21"/>
      <c r="AY75" s="21"/>
      <c r="AZ75" s="21"/>
      <c r="BA75" s="21"/>
      <c r="BB75" s="21"/>
      <c r="BC75" s="21"/>
      <c r="BD75" s="21"/>
    </row>
    <row r="76" spans="1:56" s="16" customFormat="1" ht="21" customHeight="1" x14ac:dyDescent="0.4">
      <c r="A76" s="21" t="str">
        <f t="shared" si="10"/>
        <v>広島62</v>
      </c>
      <c r="B76" s="16">
        <v>62</v>
      </c>
      <c r="C76" s="280">
        <v>45095</v>
      </c>
      <c r="D76" s="281"/>
      <c r="E76" s="282"/>
      <c r="F76" s="283">
        <v>16.899999999999999</v>
      </c>
      <c r="G76" s="284"/>
      <c r="H76" s="285">
        <v>224.3</v>
      </c>
      <c r="I76" s="286"/>
      <c r="J76" s="287">
        <v>45125</v>
      </c>
      <c r="K76" s="288"/>
      <c r="L76" s="288"/>
      <c r="M76" s="283">
        <v>16.940000000000001</v>
      </c>
      <c r="N76" s="284"/>
      <c r="O76" s="285">
        <v>184.3</v>
      </c>
      <c r="P76" s="286"/>
      <c r="Q76" s="276">
        <f t="shared" si="3"/>
        <v>40</v>
      </c>
      <c r="R76" s="277"/>
      <c r="S76" s="61" t="s">
        <v>21</v>
      </c>
      <c r="T76" s="278">
        <f t="shared" si="4"/>
        <v>1160</v>
      </c>
      <c r="U76" s="279"/>
      <c r="V76" s="279"/>
      <c r="W76" s="279"/>
      <c r="X76" s="62" t="s">
        <v>25</v>
      </c>
      <c r="Y76" s="21" t="e">
        <f t="shared" si="11"/>
        <v>#VALUE!</v>
      </c>
      <c r="Z76" s="43"/>
      <c r="AA76" s="43"/>
      <c r="AB76" s="43"/>
      <c r="AC76" s="43"/>
      <c r="AD76" s="55" t="e">
        <f t="shared" si="12"/>
        <v>#VALUE!</v>
      </c>
      <c r="AE76" s="56" t="str">
        <f>IFERROR(VLOOKUP(A76,'8県まとめ'!B:N,13,0),"")</f>
        <v/>
      </c>
      <c r="AF76" s="57">
        <f t="shared" si="13"/>
        <v>40</v>
      </c>
      <c r="AG76" s="43"/>
      <c r="AH76" s="43"/>
      <c r="AI76" s="43"/>
      <c r="AJ76" s="43"/>
      <c r="AK76" s="43"/>
      <c r="AL76" s="43"/>
      <c r="AM76" s="43"/>
      <c r="AN76" s="43"/>
      <c r="AO76" s="21"/>
      <c r="AP76" s="21"/>
      <c r="AQ76" s="21"/>
      <c r="AR76" s="21"/>
      <c r="AS76" s="21"/>
      <c r="AT76" s="21"/>
      <c r="AU76" s="21"/>
      <c r="AV76" s="21"/>
      <c r="AW76" s="21"/>
      <c r="AX76" s="21"/>
      <c r="AY76" s="21"/>
      <c r="AZ76" s="21"/>
      <c r="BA76" s="21"/>
      <c r="BB76" s="21"/>
      <c r="BC76" s="21"/>
      <c r="BD76" s="21"/>
    </row>
    <row r="77" spans="1:56" s="16" customFormat="1" ht="21" customHeight="1" x14ac:dyDescent="0.4">
      <c r="A77" s="21" t="str">
        <f t="shared" si="10"/>
        <v>広島63</v>
      </c>
      <c r="B77" s="16">
        <v>63</v>
      </c>
      <c r="C77" s="280">
        <v>45102</v>
      </c>
      <c r="D77" s="281"/>
      <c r="E77" s="282"/>
      <c r="F77" s="283">
        <v>20.52</v>
      </c>
      <c r="G77" s="284"/>
      <c r="H77" s="285">
        <v>0</v>
      </c>
      <c r="I77" s="286"/>
      <c r="J77" s="287">
        <v>45071</v>
      </c>
      <c r="K77" s="288"/>
      <c r="L77" s="288"/>
      <c r="M77" s="283">
        <v>20.9</v>
      </c>
      <c r="N77" s="284"/>
      <c r="O77" s="285">
        <v>273.10000000000002</v>
      </c>
      <c r="P77" s="286"/>
      <c r="Q77" s="276">
        <f t="shared" si="3"/>
        <v>-273.10000000000002</v>
      </c>
      <c r="R77" s="277"/>
      <c r="S77" s="61" t="s">
        <v>21</v>
      </c>
      <c r="T77" s="278">
        <f t="shared" si="4"/>
        <v>-7919.9000000000005</v>
      </c>
      <c r="U77" s="279"/>
      <c r="V77" s="279"/>
      <c r="W77" s="279"/>
      <c r="X77" s="62" t="s">
        <v>25</v>
      </c>
      <c r="Y77" s="21" t="str">
        <f t="shared" si="11"/>
        <v/>
      </c>
      <c r="Z77" s="43"/>
      <c r="AA77" s="43"/>
      <c r="AB77" s="43"/>
      <c r="AC77" s="43"/>
      <c r="AD77" s="55" t="e">
        <f t="shared" si="12"/>
        <v>#VALUE!</v>
      </c>
      <c r="AE77" s="56" t="str">
        <f>IFERROR(VLOOKUP(A77,'8県まとめ'!B:N,13,0),"")</f>
        <v/>
      </c>
      <c r="AF77" s="57">
        <f t="shared" si="13"/>
        <v>-273.10000000000002</v>
      </c>
      <c r="AG77" s="43"/>
      <c r="AH77" s="43"/>
      <c r="AI77" s="43"/>
      <c r="AJ77" s="43"/>
      <c r="AK77" s="43"/>
      <c r="AL77" s="43"/>
      <c r="AM77" s="43"/>
      <c r="AN77" s="43"/>
      <c r="AO77" s="21"/>
      <c r="AP77" s="21"/>
      <c r="AQ77" s="21"/>
      <c r="AR77" s="21"/>
      <c r="AS77" s="21"/>
      <c r="AT77" s="21"/>
      <c r="AU77" s="21"/>
      <c r="AV77" s="21"/>
      <c r="AW77" s="21"/>
      <c r="AX77" s="21"/>
      <c r="AY77" s="21"/>
      <c r="AZ77" s="21"/>
      <c r="BA77" s="21"/>
      <c r="BB77" s="21"/>
      <c r="BC77" s="21"/>
      <c r="BD77" s="21"/>
    </row>
    <row r="78" spans="1:56" s="16" customFormat="1" ht="21" customHeight="1" x14ac:dyDescent="0.4">
      <c r="A78" s="21" t="str">
        <f t="shared" si="10"/>
        <v>広島64</v>
      </c>
      <c r="B78" s="16">
        <v>64</v>
      </c>
      <c r="C78" s="280">
        <v>45109</v>
      </c>
      <c r="D78" s="281"/>
      <c r="E78" s="282"/>
      <c r="F78" s="283">
        <v>24.82</v>
      </c>
      <c r="G78" s="284"/>
      <c r="H78" s="285">
        <v>228.7</v>
      </c>
      <c r="I78" s="286"/>
      <c r="J78" s="287">
        <v>45113</v>
      </c>
      <c r="K78" s="288"/>
      <c r="L78" s="288"/>
      <c r="M78" s="283">
        <v>25.18</v>
      </c>
      <c r="N78" s="284"/>
      <c r="O78" s="285">
        <v>295.2</v>
      </c>
      <c r="P78" s="286"/>
      <c r="Q78" s="276">
        <f t="shared" si="3"/>
        <v>-66.5</v>
      </c>
      <c r="R78" s="277"/>
      <c r="S78" s="61" t="s">
        <v>21</v>
      </c>
      <c r="T78" s="278">
        <f t="shared" si="4"/>
        <v>-1928.5</v>
      </c>
      <c r="U78" s="279"/>
      <c r="V78" s="279"/>
      <c r="W78" s="279"/>
      <c r="X78" s="62" t="s">
        <v>25</v>
      </c>
      <c r="Y78" s="21" t="e">
        <f t="shared" si="11"/>
        <v>#VALUE!</v>
      </c>
      <c r="Z78" s="43"/>
      <c r="AA78" s="43"/>
      <c r="AB78" s="43"/>
      <c r="AC78" s="43"/>
      <c r="AD78" s="55" t="e">
        <f t="shared" si="12"/>
        <v>#VALUE!</v>
      </c>
      <c r="AE78" s="56" t="str">
        <f>IFERROR(VLOOKUP(A78,'8県まとめ'!B:N,13,0),"")</f>
        <v/>
      </c>
      <c r="AF78" s="57">
        <f t="shared" si="13"/>
        <v>-66.5</v>
      </c>
      <c r="AG78" s="43"/>
      <c r="AH78" s="43"/>
      <c r="AI78" s="43"/>
      <c r="AJ78" s="43"/>
      <c r="AK78" s="43"/>
      <c r="AL78" s="43"/>
      <c r="AM78" s="43"/>
      <c r="AN78" s="43"/>
      <c r="AO78" s="21"/>
      <c r="AP78" s="21"/>
      <c r="AQ78" s="21"/>
      <c r="AR78" s="21"/>
      <c r="AS78" s="21"/>
      <c r="AT78" s="21"/>
      <c r="AU78" s="21"/>
      <c r="AV78" s="21"/>
      <c r="AW78" s="21"/>
      <c r="AX78" s="21"/>
      <c r="AY78" s="21"/>
      <c r="AZ78" s="21"/>
      <c r="BA78" s="21"/>
      <c r="BB78" s="21"/>
      <c r="BC78" s="21"/>
      <c r="BD78" s="21"/>
    </row>
    <row r="79" spans="1:56" s="16" customFormat="1" ht="21" customHeight="1" thickBot="1" x14ac:dyDescent="0.45">
      <c r="A79" s="21" t="str">
        <f t="shared" si="10"/>
        <v>広島65</v>
      </c>
      <c r="B79" s="16">
        <v>65</v>
      </c>
      <c r="C79" s="280" t="str">
        <f>IFERROR(VLOOKUP(A79,'8県まとめ'!B:M,2,0),"")</f>
        <v/>
      </c>
      <c r="D79" s="281"/>
      <c r="E79" s="282"/>
      <c r="F79" s="283" t="str">
        <f>IFERROR(VLOOKUP(A79,'8県まとめ'!B:M,8,0),"")</f>
        <v/>
      </c>
      <c r="G79" s="284"/>
      <c r="H79" s="285"/>
      <c r="I79" s="286"/>
      <c r="J79" s="287" t="str">
        <f>IFERROR(VLOOKUP(A79,'8県まとめ'!B:M,9,0),"")</f>
        <v/>
      </c>
      <c r="K79" s="288"/>
      <c r="L79" s="288"/>
      <c r="M79" s="283" t="str">
        <f>IFERROR(VLOOKUP(A79,'8県まとめ'!B:M,12,0),"")</f>
        <v/>
      </c>
      <c r="N79" s="284"/>
      <c r="O79" s="285"/>
      <c r="P79" s="286"/>
      <c r="Q79" s="276" t="str">
        <f t="shared" ref="Q79" si="14">+IF(OR(H79=0,O79=0),"",
IF(AE79&gt;0.01,ROUNDUP(H79-O79*AE79,2),H79-O79))</f>
        <v/>
      </c>
      <c r="R79" s="277"/>
      <c r="S79" s="61" t="s">
        <v>21</v>
      </c>
      <c r="T79" s="278" t="str">
        <f t="shared" ref="T79" si="15">+IF(OR(AD79="対象外",C79="",Q79&gt;0.01,Q79="",$T$10=""),"",
IF((ROUNDDOWN((-1*Q79*$T$10)*1.1,0))&gt;100000,100000,ROUNDDOWN((-1*Q79*$T$10)*1.1,0)))</f>
        <v/>
      </c>
      <c r="U79" s="279"/>
      <c r="V79" s="279"/>
      <c r="W79" s="279"/>
      <c r="X79" s="62" t="s">
        <v>25</v>
      </c>
      <c r="Y79" s="21" t="str">
        <f t="shared" si="11"/>
        <v/>
      </c>
      <c r="Z79" s="43"/>
      <c r="AA79" s="43"/>
      <c r="AB79" s="43"/>
      <c r="AC79" s="43"/>
      <c r="AD79" s="55" t="str">
        <f t="shared" si="12"/>
        <v>対象外</v>
      </c>
      <c r="AE79" s="56" t="str">
        <f>IFERROR(VLOOKUP(A79,'8県まとめ'!B:N,13,0),"")</f>
        <v/>
      </c>
      <c r="AF79" s="57" t="str">
        <f t="shared" si="13"/>
        <v/>
      </c>
      <c r="AG79" s="43"/>
      <c r="AH79" s="43"/>
      <c r="AI79" s="43"/>
      <c r="AJ79" s="43"/>
      <c r="AK79" s="43"/>
      <c r="AL79" s="43"/>
      <c r="AM79" s="43"/>
      <c r="AN79" s="43"/>
      <c r="AO79" s="21"/>
      <c r="AP79" s="21"/>
      <c r="AQ79" s="21"/>
      <c r="AR79" s="21"/>
      <c r="AS79" s="21"/>
      <c r="AT79" s="21"/>
      <c r="AU79" s="21"/>
      <c r="AV79" s="21"/>
      <c r="AW79" s="21"/>
      <c r="AX79" s="21"/>
      <c r="AY79" s="21"/>
      <c r="AZ79" s="21"/>
      <c r="BA79" s="21"/>
      <c r="BB79" s="21"/>
      <c r="BC79" s="21"/>
      <c r="BD79" s="21"/>
    </row>
    <row r="80" spans="1:56" ht="21" customHeight="1" thickBot="1" x14ac:dyDescent="0.45">
      <c r="C80" s="296" t="s">
        <v>183</v>
      </c>
      <c r="D80" s="296"/>
      <c r="E80" s="296"/>
      <c r="F80" s="296"/>
      <c r="G80" s="296"/>
      <c r="H80" s="296"/>
      <c r="I80" s="296"/>
      <c r="J80" s="296"/>
      <c r="K80" s="296"/>
      <c r="L80" s="296"/>
      <c r="M80" s="296"/>
      <c r="N80" s="296"/>
      <c r="O80" s="296"/>
      <c r="P80" s="296"/>
      <c r="Q80" s="135" t="s">
        <v>28</v>
      </c>
      <c r="R80" s="135"/>
      <c r="S80" s="136"/>
      <c r="T80" s="137">
        <f>SUM(T15:W79)</f>
        <v>-45710.92004175367</v>
      </c>
      <c r="U80" s="138"/>
      <c r="V80" s="138"/>
      <c r="W80" s="138"/>
      <c r="X80" s="24" t="s">
        <v>25</v>
      </c>
      <c r="Y80" s="21"/>
      <c r="Z80" s="43"/>
      <c r="AA80" s="43"/>
      <c r="AB80" s="43"/>
      <c r="AC80" s="43"/>
      <c r="AD80" s="21"/>
      <c r="AE80" s="21"/>
      <c r="AF80" s="58">
        <f>SUM(AF15:AF79)</f>
        <v>-1576.2386221294369</v>
      </c>
      <c r="AG80" s="43"/>
      <c r="AH80" s="43"/>
      <c r="AI80" s="43"/>
      <c r="AJ80" s="43"/>
      <c r="AK80" s="43"/>
      <c r="AL80" s="43"/>
      <c r="AM80" s="43"/>
      <c r="AN80" s="43"/>
    </row>
    <row r="81" spans="2:63" ht="61.5" customHeight="1" x14ac:dyDescent="0.4">
      <c r="C81" s="297"/>
      <c r="D81" s="297"/>
      <c r="E81" s="297"/>
      <c r="F81" s="297"/>
      <c r="G81" s="297"/>
      <c r="H81" s="297"/>
      <c r="I81" s="297"/>
      <c r="J81" s="297"/>
      <c r="K81" s="297"/>
      <c r="L81" s="297"/>
      <c r="M81" s="297"/>
      <c r="N81" s="297"/>
      <c r="O81" s="297"/>
      <c r="P81" s="297"/>
      <c r="Q81" s="53"/>
      <c r="R81" s="53"/>
      <c r="S81" s="53"/>
      <c r="T81" s="25"/>
      <c r="U81" s="139">
        <f>+AF80</f>
        <v>-1576.2386221294369</v>
      </c>
      <c r="V81" s="139"/>
      <c r="W81" s="139"/>
      <c r="X81" s="52" t="s">
        <v>144</v>
      </c>
      <c r="Z81" s="43"/>
      <c r="AA81" s="43"/>
      <c r="AB81" s="43"/>
      <c r="AC81" s="43"/>
      <c r="AD81" s="43"/>
      <c r="AE81" s="43"/>
      <c r="AF81" s="43"/>
      <c r="AG81" s="43"/>
      <c r="AH81" s="43"/>
      <c r="AI81" s="43"/>
      <c r="AJ81" s="43"/>
      <c r="AK81" s="43"/>
      <c r="AL81" s="43"/>
      <c r="AM81" s="43"/>
      <c r="AN81" s="43"/>
    </row>
    <row r="82" spans="2:63" ht="31.5" customHeight="1" x14ac:dyDescent="0.4">
      <c r="C82" s="297"/>
      <c r="D82" s="297"/>
      <c r="E82" s="297"/>
      <c r="F82" s="297"/>
      <c r="G82" s="297"/>
      <c r="H82" s="297"/>
      <c r="I82" s="297"/>
      <c r="J82" s="297"/>
      <c r="K82" s="297"/>
      <c r="L82" s="297"/>
      <c r="M82" s="297"/>
      <c r="N82" s="297"/>
      <c r="O82" s="297"/>
      <c r="P82" s="297"/>
      <c r="Q82" s="53"/>
      <c r="R82" s="53"/>
      <c r="S82" s="53"/>
      <c r="T82" s="25"/>
      <c r="U82" s="63"/>
      <c r="V82" s="63"/>
      <c r="W82" s="63"/>
      <c r="X82" s="52"/>
      <c r="Z82" s="43"/>
      <c r="AA82" s="43"/>
      <c r="AB82" s="43"/>
      <c r="AC82" s="43"/>
      <c r="AD82" s="43"/>
      <c r="AE82" s="43"/>
      <c r="AF82" s="43"/>
      <c r="AG82" s="43"/>
      <c r="AH82" s="43"/>
      <c r="AI82" s="43"/>
      <c r="AJ82" s="43"/>
      <c r="AK82" s="43"/>
      <c r="AL82" s="43"/>
      <c r="AM82" s="43"/>
      <c r="AN82" s="43"/>
    </row>
    <row r="83" spans="2:63" ht="8.4499999999999993" customHeight="1" x14ac:dyDescent="0.4"/>
    <row r="84" spans="2:63" x14ac:dyDescent="0.4">
      <c r="C84" s="262" t="s">
        <v>29</v>
      </c>
      <c r="D84" s="263"/>
      <c r="E84" s="132"/>
      <c r="F84" s="132"/>
      <c r="G84" s="132"/>
      <c r="H84" s="132"/>
      <c r="I84" s="132"/>
      <c r="J84" s="259"/>
      <c r="K84" s="270" t="s">
        <v>30</v>
      </c>
      <c r="L84" s="271"/>
      <c r="M84" s="122"/>
      <c r="N84" s="295"/>
      <c r="O84" s="295"/>
      <c r="P84" s="295"/>
      <c r="Q84" s="295"/>
      <c r="R84" s="295"/>
      <c r="S84" s="26"/>
    </row>
    <row r="85" spans="2:63" x14ac:dyDescent="0.4">
      <c r="C85" s="264"/>
      <c r="D85" s="265"/>
      <c r="E85" s="132"/>
      <c r="F85" s="132"/>
      <c r="G85" s="132"/>
      <c r="H85" s="132"/>
      <c r="I85" s="132"/>
      <c r="J85" s="259"/>
      <c r="K85" s="274" t="s">
        <v>31</v>
      </c>
      <c r="L85" s="275"/>
      <c r="M85" s="124"/>
      <c r="N85" s="157"/>
      <c r="O85" s="157"/>
      <c r="P85" s="157"/>
      <c r="Q85" s="157"/>
      <c r="R85" s="157"/>
      <c r="S85" s="27" t="s">
        <v>32</v>
      </c>
    </row>
    <row r="86" spans="2:63" ht="18.75" customHeight="1" x14ac:dyDescent="0.4">
      <c r="C86" s="264"/>
      <c r="D86" s="265"/>
      <c r="E86" s="132" t="s">
        <v>33</v>
      </c>
      <c r="F86" s="132"/>
      <c r="G86" s="294" t="s">
        <v>34</v>
      </c>
      <c r="H86" s="294"/>
      <c r="I86" s="294"/>
      <c r="J86" s="294"/>
      <c r="K86" s="294"/>
      <c r="L86" s="132" t="s">
        <v>35</v>
      </c>
      <c r="M86" s="28"/>
      <c r="N86" s="29"/>
      <c r="O86" s="29"/>
      <c r="P86" s="29"/>
      <c r="Q86" s="29"/>
      <c r="R86" s="29"/>
      <c r="S86" s="26"/>
    </row>
    <row r="87" spans="2:63" x14ac:dyDescent="0.4">
      <c r="C87" s="266"/>
      <c r="D87" s="267"/>
      <c r="E87" s="30" t="s">
        <v>36</v>
      </c>
      <c r="F87" s="31" t="s">
        <v>37</v>
      </c>
      <c r="G87" s="294"/>
      <c r="H87" s="294"/>
      <c r="I87" s="294"/>
      <c r="J87" s="294"/>
      <c r="K87" s="294"/>
      <c r="L87" s="132"/>
      <c r="M87" s="32"/>
      <c r="N87" s="33"/>
      <c r="O87" s="33"/>
      <c r="P87" s="33"/>
      <c r="Q87" s="33"/>
      <c r="R87" s="33"/>
      <c r="S87" s="34"/>
    </row>
    <row r="88" spans="2:63" ht="18.75" customHeight="1" x14ac:dyDescent="0.4">
      <c r="C88" s="132" t="s">
        <v>39</v>
      </c>
      <c r="D88" s="132"/>
      <c r="E88" s="132"/>
      <c r="F88" s="294" t="s">
        <v>40</v>
      </c>
      <c r="G88" s="294"/>
      <c r="H88" s="294"/>
      <c r="I88" s="294"/>
      <c r="J88" s="294"/>
      <c r="K88" s="132" t="s">
        <v>41</v>
      </c>
      <c r="L88" s="28"/>
      <c r="M88" s="29"/>
      <c r="N88" s="29"/>
      <c r="O88" s="29"/>
      <c r="P88" s="29"/>
      <c r="Q88" s="29"/>
      <c r="R88" s="29"/>
      <c r="S88" s="35"/>
      <c r="U88" s="103" t="s">
        <v>38</v>
      </c>
      <c r="V88" s="103"/>
      <c r="W88" s="103"/>
      <c r="X88" s="103"/>
    </row>
    <row r="89" spans="2:63" x14ac:dyDescent="0.4">
      <c r="C89" s="132"/>
      <c r="D89" s="132"/>
      <c r="E89" s="132"/>
      <c r="F89" s="294"/>
      <c r="G89" s="294"/>
      <c r="H89" s="294"/>
      <c r="I89" s="294"/>
      <c r="J89" s="294"/>
      <c r="K89" s="132"/>
      <c r="L89" s="32"/>
      <c r="M89" s="33"/>
      <c r="N89" s="33"/>
      <c r="O89" s="33"/>
      <c r="P89" s="33"/>
      <c r="Q89" s="33"/>
      <c r="R89" s="36"/>
      <c r="S89" s="37"/>
      <c r="U89" s="104" t="s">
        <v>42</v>
      </c>
      <c r="V89" s="104"/>
      <c r="W89" s="105" t="s">
        <v>43</v>
      </c>
      <c r="X89" s="106"/>
    </row>
    <row r="90" spans="2:63" ht="45" customHeight="1" x14ac:dyDescent="0.4">
      <c r="C90" s="259" t="s">
        <v>44</v>
      </c>
      <c r="D90" s="260"/>
      <c r="E90" s="261"/>
      <c r="F90" s="291" t="s">
        <v>45</v>
      </c>
      <c r="G90" s="292"/>
      <c r="H90" s="292"/>
      <c r="I90" s="292"/>
      <c r="J90" s="292"/>
      <c r="K90" s="292"/>
      <c r="L90" s="292"/>
      <c r="M90" s="292"/>
      <c r="N90" s="292"/>
      <c r="O90" s="292"/>
      <c r="P90" s="292"/>
      <c r="Q90" s="292"/>
      <c r="R90" s="292"/>
      <c r="S90" s="293"/>
      <c r="U90" s="254"/>
      <c r="V90" s="236"/>
      <c r="W90" s="254"/>
      <c r="X90" s="236"/>
    </row>
    <row r="91" spans="2:63" ht="9.9499999999999993" customHeight="1" x14ac:dyDescent="0.4">
      <c r="B91" s="38"/>
      <c r="C91" s="38"/>
      <c r="D91" s="38"/>
      <c r="E91" s="38"/>
      <c r="F91" s="38"/>
      <c r="G91" s="38"/>
      <c r="H91" s="38"/>
      <c r="I91" s="38"/>
      <c r="J91" s="38"/>
      <c r="K91" s="38"/>
      <c r="L91" s="38"/>
      <c r="M91" s="38"/>
      <c r="N91" s="38"/>
      <c r="O91" s="38"/>
      <c r="P91" s="38"/>
      <c r="Q91" s="38"/>
      <c r="R91" s="38"/>
      <c r="S91" s="38"/>
      <c r="T91" s="38"/>
      <c r="U91" s="38"/>
      <c r="V91" s="38"/>
      <c r="W91" s="38"/>
      <c r="X91" s="38"/>
    </row>
    <row r="92" spans="2:63" ht="9.9499999999999993" customHeight="1" x14ac:dyDescent="0.4"/>
    <row r="93" spans="2:63" ht="21.6" customHeight="1" x14ac:dyDescent="0.4">
      <c r="C93" s="1" t="s">
        <v>46</v>
      </c>
      <c r="F93" s="1" t="s">
        <v>174</v>
      </c>
    </row>
    <row r="94" spans="2:63" ht="21.6" customHeight="1" x14ac:dyDescent="0.4">
      <c r="C94" s="1" t="s">
        <v>47</v>
      </c>
      <c r="F94" s="1" t="s">
        <v>185</v>
      </c>
    </row>
    <row r="95" spans="2:63" s="21" customFormat="1" ht="21.6" customHeight="1" x14ac:dyDescent="0.4">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row>
  </sheetData>
  <sheetProtection selectLockedCells="1"/>
  <autoFilter ref="B13:X82" xr:uid="{00000000-0009-0000-0000-000000000000}">
    <filterColumn colId="1" showButton="0"/>
    <filterColumn colId="2" showButton="0"/>
    <filterColumn colId="4" showButton="0"/>
    <filterColumn colId="6" showButton="0"/>
    <filterColumn colId="8" showButton="0"/>
    <filterColumn colId="9" showButton="0"/>
    <filterColumn colId="11" showButton="0"/>
    <filterColumn colId="13" showButton="0"/>
    <filterColumn colId="15" showButton="0"/>
    <filterColumn colId="18" showButton="0"/>
    <filterColumn colId="19" showButton="0"/>
    <filterColumn colId="20" showButton="0"/>
    <filterColumn colId="21" showButton="0"/>
  </autoFilter>
  <mergeCells count="584">
    <mergeCell ref="B3:X4"/>
    <mergeCell ref="AA3:AE3"/>
    <mergeCell ref="AD5:AE6"/>
    <mergeCell ref="C6:F7"/>
    <mergeCell ref="G6:J6"/>
    <mergeCell ref="K6:V6"/>
    <mergeCell ref="G7:J7"/>
    <mergeCell ref="K7:T7"/>
    <mergeCell ref="U7:V7"/>
    <mergeCell ref="C8:F8"/>
    <mergeCell ref="G8:L8"/>
    <mergeCell ref="M8:P8"/>
    <mergeCell ref="Q8:T8"/>
    <mergeCell ref="U8:V8"/>
    <mergeCell ref="C10:F10"/>
    <mergeCell ref="G10:H10"/>
    <mergeCell ref="I10:L10"/>
    <mergeCell ref="M10:O10"/>
    <mergeCell ref="P10:S10"/>
    <mergeCell ref="T10:U10"/>
    <mergeCell ref="C11:G11"/>
    <mergeCell ref="H11:I11"/>
    <mergeCell ref="J11:N11"/>
    <mergeCell ref="O11:P11"/>
    <mergeCell ref="Q11:S12"/>
    <mergeCell ref="T11:X12"/>
    <mergeCell ref="C12:E12"/>
    <mergeCell ref="F12:G12"/>
    <mergeCell ref="H12:I12"/>
    <mergeCell ref="J12:L12"/>
    <mergeCell ref="M12:N12"/>
    <mergeCell ref="O12:P12"/>
    <mergeCell ref="B13:B14"/>
    <mergeCell ref="C13:E14"/>
    <mergeCell ref="F13:G14"/>
    <mergeCell ref="H13:I14"/>
    <mergeCell ref="J13:L14"/>
    <mergeCell ref="M13:N14"/>
    <mergeCell ref="O13:P14"/>
    <mergeCell ref="Q13:R14"/>
    <mergeCell ref="S13:S14"/>
    <mergeCell ref="T13:X14"/>
    <mergeCell ref="C15:E15"/>
    <mergeCell ref="F15:G15"/>
    <mergeCell ref="H15:I15"/>
    <mergeCell ref="J15:L15"/>
    <mergeCell ref="M15:N15"/>
    <mergeCell ref="O15:P15"/>
    <mergeCell ref="Q15:R15"/>
    <mergeCell ref="T15:W15"/>
    <mergeCell ref="C16:E16"/>
    <mergeCell ref="F16:G16"/>
    <mergeCell ref="H16:I16"/>
    <mergeCell ref="J16:L16"/>
    <mergeCell ref="M16:N16"/>
    <mergeCell ref="O16:P16"/>
    <mergeCell ref="Q16:R16"/>
    <mergeCell ref="T16:W16"/>
    <mergeCell ref="Q17:R17"/>
    <mergeCell ref="T17:W17"/>
    <mergeCell ref="C18:E18"/>
    <mergeCell ref="F18:G18"/>
    <mergeCell ref="H18:I18"/>
    <mergeCell ref="J18:L18"/>
    <mergeCell ref="M18:N18"/>
    <mergeCell ref="O18:P18"/>
    <mergeCell ref="Q18:R18"/>
    <mergeCell ref="T18:W18"/>
    <mergeCell ref="C17:E17"/>
    <mergeCell ref="F17:G17"/>
    <mergeCell ref="H17:I17"/>
    <mergeCell ref="J17:L17"/>
    <mergeCell ref="M17:N17"/>
    <mergeCell ref="O17:P17"/>
    <mergeCell ref="Q19:R19"/>
    <mergeCell ref="T19:W19"/>
    <mergeCell ref="C20:E20"/>
    <mergeCell ref="F20:G20"/>
    <mergeCell ref="H20:I20"/>
    <mergeCell ref="J20:L20"/>
    <mergeCell ref="M20:N20"/>
    <mergeCell ref="O20:P20"/>
    <mergeCell ref="Q20:R20"/>
    <mergeCell ref="T20:W20"/>
    <mergeCell ref="C19:E19"/>
    <mergeCell ref="F19:G19"/>
    <mergeCell ref="H19:I19"/>
    <mergeCell ref="J19:L19"/>
    <mergeCell ref="M19:N19"/>
    <mergeCell ref="O19:P19"/>
    <mergeCell ref="Q21:R21"/>
    <mergeCell ref="T21:W21"/>
    <mergeCell ref="C22:E22"/>
    <mergeCell ref="F22:G22"/>
    <mergeCell ref="H22:I22"/>
    <mergeCell ref="J22:L22"/>
    <mergeCell ref="M22:N22"/>
    <mergeCell ref="O22:P22"/>
    <mergeCell ref="Q22:R22"/>
    <mergeCell ref="T22:W22"/>
    <mergeCell ref="C21:E21"/>
    <mergeCell ref="F21:G21"/>
    <mergeCell ref="H21:I21"/>
    <mergeCell ref="J21:L21"/>
    <mergeCell ref="M21:N21"/>
    <mergeCell ref="O21:P21"/>
    <mergeCell ref="Q23:R23"/>
    <mergeCell ref="T23:W23"/>
    <mergeCell ref="C24:E24"/>
    <mergeCell ref="F24:G24"/>
    <mergeCell ref="H24:I24"/>
    <mergeCell ref="J24:L24"/>
    <mergeCell ref="M24:N24"/>
    <mergeCell ref="O24:P24"/>
    <mergeCell ref="Q24:R24"/>
    <mergeCell ref="T24:W24"/>
    <mergeCell ref="C23:E23"/>
    <mergeCell ref="F23:G23"/>
    <mergeCell ref="H23:I23"/>
    <mergeCell ref="J23:L23"/>
    <mergeCell ref="M23:N23"/>
    <mergeCell ref="O23:P23"/>
    <mergeCell ref="Q25:R25"/>
    <mergeCell ref="T25:W25"/>
    <mergeCell ref="C26:E26"/>
    <mergeCell ref="F26:G26"/>
    <mergeCell ref="H26:I26"/>
    <mergeCell ref="J26:L26"/>
    <mergeCell ref="M26:N26"/>
    <mergeCell ref="O26:P26"/>
    <mergeCell ref="Q26:R26"/>
    <mergeCell ref="T26:W26"/>
    <mergeCell ref="C25:E25"/>
    <mergeCell ref="F25:G25"/>
    <mergeCell ref="H25:I25"/>
    <mergeCell ref="J25:L25"/>
    <mergeCell ref="M25:N25"/>
    <mergeCell ref="O25:P25"/>
    <mergeCell ref="Q27:R27"/>
    <mergeCell ref="T27:W27"/>
    <mergeCell ref="C28:E28"/>
    <mergeCell ref="F28:G28"/>
    <mergeCell ref="H28:I28"/>
    <mergeCell ref="J28:L28"/>
    <mergeCell ref="M28:N28"/>
    <mergeCell ref="O28:P28"/>
    <mergeCell ref="Q28:R28"/>
    <mergeCell ref="T28:W28"/>
    <mergeCell ref="C27:E27"/>
    <mergeCell ref="F27:G27"/>
    <mergeCell ref="H27:I27"/>
    <mergeCell ref="J27:L27"/>
    <mergeCell ref="M27:N27"/>
    <mergeCell ref="O27:P27"/>
    <mergeCell ref="Q29:R29"/>
    <mergeCell ref="T29:W29"/>
    <mergeCell ref="C30:E30"/>
    <mergeCell ref="F30:G30"/>
    <mergeCell ref="H30:I30"/>
    <mergeCell ref="J30:L30"/>
    <mergeCell ref="M30:N30"/>
    <mergeCell ref="O30:P30"/>
    <mergeCell ref="Q30:R30"/>
    <mergeCell ref="T30:W30"/>
    <mergeCell ref="C29:E29"/>
    <mergeCell ref="F29:G29"/>
    <mergeCell ref="H29:I29"/>
    <mergeCell ref="J29:L29"/>
    <mergeCell ref="M29:N29"/>
    <mergeCell ref="O29:P29"/>
    <mergeCell ref="Q31:R31"/>
    <mergeCell ref="T31:W31"/>
    <mergeCell ref="C32:E32"/>
    <mergeCell ref="F32:G32"/>
    <mergeCell ref="H32:I32"/>
    <mergeCell ref="J32:L32"/>
    <mergeCell ref="M32:N32"/>
    <mergeCell ref="O32:P32"/>
    <mergeCell ref="Q32:R32"/>
    <mergeCell ref="T32:W32"/>
    <mergeCell ref="C31:E31"/>
    <mergeCell ref="F31:G31"/>
    <mergeCell ref="H31:I31"/>
    <mergeCell ref="J31:L31"/>
    <mergeCell ref="M31:N31"/>
    <mergeCell ref="O31:P31"/>
    <mergeCell ref="Q33:R33"/>
    <mergeCell ref="T33:W33"/>
    <mergeCell ref="C34:E34"/>
    <mergeCell ref="F34:G34"/>
    <mergeCell ref="H34:I34"/>
    <mergeCell ref="J34:L34"/>
    <mergeCell ref="M34:N34"/>
    <mergeCell ref="O34:P34"/>
    <mergeCell ref="Q34:R34"/>
    <mergeCell ref="T34:W34"/>
    <mergeCell ref="C33:E33"/>
    <mergeCell ref="F33:G33"/>
    <mergeCell ref="H33:I33"/>
    <mergeCell ref="J33:L33"/>
    <mergeCell ref="M33:N33"/>
    <mergeCell ref="O33:P33"/>
    <mergeCell ref="Q35:R35"/>
    <mergeCell ref="T35:W35"/>
    <mergeCell ref="C36:E36"/>
    <mergeCell ref="F36:G36"/>
    <mergeCell ref="H36:I36"/>
    <mergeCell ref="J36:L36"/>
    <mergeCell ref="M36:N36"/>
    <mergeCell ref="O36:P36"/>
    <mergeCell ref="Q36:R36"/>
    <mergeCell ref="T36:W36"/>
    <mergeCell ref="C35:E35"/>
    <mergeCell ref="F35:G35"/>
    <mergeCell ref="H35:I35"/>
    <mergeCell ref="J35:L35"/>
    <mergeCell ref="M35:N35"/>
    <mergeCell ref="O35:P35"/>
    <mergeCell ref="Q37:R37"/>
    <mergeCell ref="T37:W37"/>
    <mergeCell ref="C38:E38"/>
    <mergeCell ref="F38:G38"/>
    <mergeCell ref="H38:I38"/>
    <mergeCell ref="J38:L38"/>
    <mergeCell ref="M38:N38"/>
    <mergeCell ref="O38:P38"/>
    <mergeCell ref="Q38:R38"/>
    <mergeCell ref="T38:W38"/>
    <mergeCell ref="C37:E37"/>
    <mergeCell ref="F37:G37"/>
    <mergeCell ref="H37:I37"/>
    <mergeCell ref="J37:L37"/>
    <mergeCell ref="M37:N37"/>
    <mergeCell ref="O37:P37"/>
    <mergeCell ref="Q39:R39"/>
    <mergeCell ref="T39:W39"/>
    <mergeCell ref="C40:E40"/>
    <mergeCell ref="F40:G40"/>
    <mergeCell ref="H40:I40"/>
    <mergeCell ref="J40:L40"/>
    <mergeCell ref="M40:N40"/>
    <mergeCell ref="O40:P40"/>
    <mergeCell ref="Q40:R40"/>
    <mergeCell ref="T40:W40"/>
    <mergeCell ref="C39:E39"/>
    <mergeCell ref="F39:G39"/>
    <mergeCell ref="H39:I39"/>
    <mergeCell ref="J39:L39"/>
    <mergeCell ref="M39:N39"/>
    <mergeCell ref="O39:P39"/>
    <mergeCell ref="Q41:R41"/>
    <mergeCell ref="T41:W41"/>
    <mergeCell ref="C42:E42"/>
    <mergeCell ref="F42:G42"/>
    <mergeCell ref="H42:I42"/>
    <mergeCell ref="J42:L42"/>
    <mergeCell ref="M42:N42"/>
    <mergeCell ref="O42:P42"/>
    <mergeCell ref="Q42:R42"/>
    <mergeCell ref="T42:W42"/>
    <mergeCell ref="C41:E41"/>
    <mergeCell ref="F41:G41"/>
    <mergeCell ref="H41:I41"/>
    <mergeCell ref="J41:L41"/>
    <mergeCell ref="M41:N41"/>
    <mergeCell ref="O41:P41"/>
    <mergeCell ref="Q43:R43"/>
    <mergeCell ref="T43:W43"/>
    <mergeCell ref="C44:E44"/>
    <mergeCell ref="F44:G44"/>
    <mergeCell ref="H44:I44"/>
    <mergeCell ref="J44:L44"/>
    <mergeCell ref="M44:N44"/>
    <mergeCell ref="O44:P44"/>
    <mergeCell ref="Q44:R44"/>
    <mergeCell ref="T44:W44"/>
    <mergeCell ref="C43:E43"/>
    <mergeCell ref="F43:G43"/>
    <mergeCell ref="H43:I43"/>
    <mergeCell ref="J43:L43"/>
    <mergeCell ref="M43:N43"/>
    <mergeCell ref="O43:P43"/>
    <mergeCell ref="Q45:R45"/>
    <mergeCell ref="T45:W45"/>
    <mergeCell ref="C46:E46"/>
    <mergeCell ref="F46:G46"/>
    <mergeCell ref="H46:I46"/>
    <mergeCell ref="J46:L46"/>
    <mergeCell ref="M46:N46"/>
    <mergeCell ref="O46:P46"/>
    <mergeCell ref="Q46:R46"/>
    <mergeCell ref="T46:W46"/>
    <mergeCell ref="C45:E45"/>
    <mergeCell ref="F45:G45"/>
    <mergeCell ref="H45:I45"/>
    <mergeCell ref="J45:L45"/>
    <mergeCell ref="M45:N45"/>
    <mergeCell ref="O45:P45"/>
    <mergeCell ref="C80:P82"/>
    <mergeCell ref="Q80:S80"/>
    <mergeCell ref="T80:W80"/>
    <mergeCell ref="U81:W81"/>
    <mergeCell ref="Q47:R47"/>
    <mergeCell ref="T47:W47"/>
    <mergeCell ref="C48:E48"/>
    <mergeCell ref="F48:G48"/>
    <mergeCell ref="H48:I48"/>
    <mergeCell ref="J48:L48"/>
    <mergeCell ref="M48:N48"/>
    <mergeCell ref="O48:P48"/>
    <mergeCell ref="Q48:R48"/>
    <mergeCell ref="T48:W48"/>
    <mergeCell ref="C47:E47"/>
    <mergeCell ref="F47:G47"/>
    <mergeCell ref="H47:I47"/>
    <mergeCell ref="J47:L47"/>
    <mergeCell ref="M47:N47"/>
    <mergeCell ref="O47:P47"/>
    <mergeCell ref="Q49:R49"/>
    <mergeCell ref="T49:W49"/>
    <mergeCell ref="C50:E50"/>
    <mergeCell ref="F50:G50"/>
    <mergeCell ref="C90:E90"/>
    <mergeCell ref="F90:S90"/>
    <mergeCell ref="U90:V90"/>
    <mergeCell ref="W90:X90"/>
    <mergeCell ref="C49:E49"/>
    <mergeCell ref="F49:G49"/>
    <mergeCell ref="H49:I49"/>
    <mergeCell ref="J49:L49"/>
    <mergeCell ref="M49:N49"/>
    <mergeCell ref="O49:P49"/>
    <mergeCell ref="C88:E89"/>
    <mergeCell ref="F88:J89"/>
    <mergeCell ref="K88:K89"/>
    <mergeCell ref="U88:X88"/>
    <mergeCell ref="U89:V89"/>
    <mergeCell ref="W89:X89"/>
    <mergeCell ref="C84:D87"/>
    <mergeCell ref="E84:J85"/>
    <mergeCell ref="K84:L84"/>
    <mergeCell ref="M84:R85"/>
    <mergeCell ref="K85:L85"/>
    <mergeCell ref="E86:F86"/>
    <mergeCell ref="G86:K87"/>
    <mergeCell ref="L86:L87"/>
    <mergeCell ref="H50:I50"/>
    <mergeCell ref="J50:L50"/>
    <mergeCell ref="M50:N50"/>
    <mergeCell ref="O50:P50"/>
    <mergeCell ref="Q50:R50"/>
    <mergeCell ref="T50:W50"/>
    <mergeCell ref="Q51:R51"/>
    <mergeCell ref="T51:W51"/>
    <mergeCell ref="C52:E52"/>
    <mergeCell ref="F52:G52"/>
    <mergeCell ref="H52:I52"/>
    <mergeCell ref="J52:L52"/>
    <mergeCell ref="M52:N52"/>
    <mergeCell ref="O52:P52"/>
    <mergeCell ref="Q52:R52"/>
    <mergeCell ref="T52:W52"/>
    <mergeCell ref="C51:E51"/>
    <mergeCell ref="F51:G51"/>
    <mergeCell ref="H51:I51"/>
    <mergeCell ref="J51:L51"/>
    <mergeCell ref="M51:N51"/>
    <mergeCell ref="O51:P51"/>
    <mergeCell ref="Q53:R53"/>
    <mergeCell ref="T53:W53"/>
    <mergeCell ref="C54:E54"/>
    <mergeCell ref="F54:G54"/>
    <mergeCell ref="H54:I54"/>
    <mergeCell ref="J54:L54"/>
    <mergeCell ref="M54:N54"/>
    <mergeCell ref="O54:P54"/>
    <mergeCell ref="Q54:R54"/>
    <mergeCell ref="T54:W54"/>
    <mergeCell ref="C53:E53"/>
    <mergeCell ref="F53:G53"/>
    <mergeCell ref="H53:I53"/>
    <mergeCell ref="J53:L53"/>
    <mergeCell ref="M53:N53"/>
    <mergeCell ref="O53:P53"/>
    <mergeCell ref="Q55:R55"/>
    <mergeCell ref="T55:W55"/>
    <mergeCell ref="C56:E56"/>
    <mergeCell ref="F56:G56"/>
    <mergeCell ref="H56:I56"/>
    <mergeCell ref="J56:L56"/>
    <mergeCell ref="M56:N56"/>
    <mergeCell ref="O56:P56"/>
    <mergeCell ref="Q56:R56"/>
    <mergeCell ref="T56:W56"/>
    <mergeCell ref="C55:E55"/>
    <mergeCell ref="F55:G55"/>
    <mergeCell ref="H55:I55"/>
    <mergeCell ref="J55:L55"/>
    <mergeCell ref="M55:N55"/>
    <mergeCell ref="O55:P55"/>
    <mergeCell ref="Q57:R57"/>
    <mergeCell ref="T57:W57"/>
    <mergeCell ref="C58:E58"/>
    <mergeCell ref="F58:G58"/>
    <mergeCell ref="H58:I58"/>
    <mergeCell ref="J58:L58"/>
    <mergeCell ref="M58:N58"/>
    <mergeCell ref="O58:P58"/>
    <mergeCell ref="Q58:R58"/>
    <mergeCell ref="T58:W58"/>
    <mergeCell ref="C57:E57"/>
    <mergeCell ref="F57:G57"/>
    <mergeCell ref="H57:I57"/>
    <mergeCell ref="J57:L57"/>
    <mergeCell ref="M57:N57"/>
    <mergeCell ref="O57:P57"/>
    <mergeCell ref="Q59:R59"/>
    <mergeCell ref="T59:W59"/>
    <mergeCell ref="C60:E60"/>
    <mergeCell ref="F60:G60"/>
    <mergeCell ref="H60:I60"/>
    <mergeCell ref="J60:L60"/>
    <mergeCell ref="M60:N60"/>
    <mergeCell ref="O60:P60"/>
    <mergeCell ref="Q60:R60"/>
    <mergeCell ref="T60:W60"/>
    <mergeCell ref="C59:E59"/>
    <mergeCell ref="F59:G59"/>
    <mergeCell ref="H59:I59"/>
    <mergeCell ref="J59:L59"/>
    <mergeCell ref="M59:N59"/>
    <mergeCell ref="O59:P59"/>
    <mergeCell ref="Q63:R63"/>
    <mergeCell ref="T63:W63"/>
    <mergeCell ref="C63:E63"/>
    <mergeCell ref="F63:G63"/>
    <mergeCell ref="H63:I63"/>
    <mergeCell ref="J63:L63"/>
    <mergeCell ref="M63:N63"/>
    <mergeCell ref="O63:P63"/>
    <mergeCell ref="Q61:R61"/>
    <mergeCell ref="T61:W61"/>
    <mergeCell ref="C62:E62"/>
    <mergeCell ref="F62:G62"/>
    <mergeCell ref="H62:I62"/>
    <mergeCell ref="J62:L62"/>
    <mergeCell ref="M62:N62"/>
    <mergeCell ref="O62:P62"/>
    <mergeCell ref="Q62:R62"/>
    <mergeCell ref="T62:W62"/>
    <mergeCell ref="C61:E61"/>
    <mergeCell ref="F61:G61"/>
    <mergeCell ref="H61:I61"/>
    <mergeCell ref="J61:L61"/>
    <mergeCell ref="M61:N61"/>
    <mergeCell ref="O61:P61"/>
    <mergeCell ref="Q64:R64"/>
    <mergeCell ref="T64:W64"/>
    <mergeCell ref="C65:E65"/>
    <mergeCell ref="F65:G65"/>
    <mergeCell ref="H65:I65"/>
    <mergeCell ref="J65:L65"/>
    <mergeCell ref="M65:N65"/>
    <mergeCell ref="O65:P65"/>
    <mergeCell ref="Q65:R65"/>
    <mergeCell ref="T65:W65"/>
    <mergeCell ref="C64:E64"/>
    <mergeCell ref="F64:G64"/>
    <mergeCell ref="H64:I64"/>
    <mergeCell ref="J64:L64"/>
    <mergeCell ref="M64:N64"/>
    <mergeCell ref="O64:P64"/>
    <mergeCell ref="Q66:R66"/>
    <mergeCell ref="T66:W66"/>
    <mergeCell ref="C67:E67"/>
    <mergeCell ref="F67:G67"/>
    <mergeCell ref="H67:I67"/>
    <mergeCell ref="J67:L67"/>
    <mergeCell ref="M67:N67"/>
    <mergeCell ref="O67:P67"/>
    <mergeCell ref="Q67:R67"/>
    <mergeCell ref="T67:W67"/>
    <mergeCell ref="C66:E66"/>
    <mergeCell ref="F66:G66"/>
    <mergeCell ref="H66:I66"/>
    <mergeCell ref="J66:L66"/>
    <mergeCell ref="M66:N66"/>
    <mergeCell ref="O66:P66"/>
    <mergeCell ref="Q68:R68"/>
    <mergeCell ref="T68:W68"/>
    <mergeCell ref="C69:E69"/>
    <mergeCell ref="F69:G69"/>
    <mergeCell ref="H69:I69"/>
    <mergeCell ref="J69:L69"/>
    <mergeCell ref="M69:N69"/>
    <mergeCell ref="O69:P69"/>
    <mergeCell ref="Q69:R69"/>
    <mergeCell ref="T69:W69"/>
    <mergeCell ref="C68:E68"/>
    <mergeCell ref="F68:G68"/>
    <mergeCell ref="H68:I68"/>
    <mergeCell ref="J68:L68"/>
    <mergeCell ref="M68:N68"/>
    <mergeCell ref="O68:P68"/>
    <mergeCell ref="Q70:R70"/>
    <mergeCell ref="T70:W70"/>
    <mergeCell ref="C71:E71"/>
    <mergeCell ref="F71:G71"/>
    <mergeCell ref="H71:I71"/>
    <mergeCell ref="J71:L71"/>
    <mergeCell ref="M71:N71"/>
    <mergeCell ref="O71:P71"/>
    <mergeCell ref="Q71:R71"/>
    <mergeCell ref="T71:W71"/>
    <mergeCell ref="C70:E70"/>
    <mergeCell ref="F70:G70"/>
    <mergeCell ref="H70:I70"/>
    <mergeCell ref="J70:L70"/>
    <mergeCell ref="M70:N70"/>
    <mergeCell ref="O70:P70"/>
    <mergeCell ref="Q72:R72"/>
    <mergeCell ref="T72:W72"/>
    <mergeCell ref="C73:E73"/>
    <mergeCell ref="F73:G73"/>
    <mergeCell ref="H73:I73"/>
    <mergeCell ref="J73:L73"/>
    <mergeCell ref="M73:N73"/>
    <mergeCell ref="O73:P73"/>
    <mergeCell ref="Q73:R73"/>
    <mergeCell ref="T73:W73"/>
    <mergeCell ref="C72:E72"/>
    <mergeCell ref="F72:G72"/>
    <mergeCell ref="H72:I72"/>
    <mergeCell ref="J72:L72"/>
    <mergeCell ref="M72:N72"/>
    <mergeCell ref="O72:P72"/>
    <mergeCell ref="Q74:R74"/>
    <mergeCell ref="T74:W74"/>
    <mergeCell ref="C75:E75"/>
    <mergeCell ref="F75:G75"/>
    <mergeCell ref="H75:I75"/>
    <mergeCell ref="J75:L75"/>
    <mergeCell ref="M75:N75"/>
    <mergeCell ref="O75:P75"/>
    <mergeCell ref="Q75:R75"/>
    <mergeCell ref="T75:W75"/>
    <mergeCell ref="C74:E74"/>
    <mergeCell ref="F74:G74"/>
    <mergeCell ref="H74:I74"/>
    <mergeCell ref="J74:L74"/>
    <mergeCell ref="M74:N74"/>
    <mergeCell ref="O74:P74"/>
    <mergeCell ref="Q76:R76"/>
    <mergeCell ref="T76:W76"/>
    <mergeCell ref="C77:E77"/>
    <mergeCell ref="F77:G77"/>
    <mergeCell ref="H77:I77"/>
    <mergeCell ref="J77:L77"/>
    <mergeCell ref="M77:N77"/>
    <mergeCell ref="O77:P77"/>
    <mergeCell ref="Q77:R77"/>
    <mergeCell ref="T77:W77"/>
    <mergeCell ref="C76:E76"/>
    <mergeCell ref="F76:G76"/>
    <mergeCell ref="H76:I76"/>
    <mergeCell ref="J76:L76"/>
    <mergeCell ref="M76:N76"/>
    <mergeCell ref="O76:P76"/>
    <mergeCell ref="Q78:R78"/>
    <mergeCell ref="T78:W78"/>
    <mergeCell ref="C79:E79"/>
    <mergeCell ref="F79:G79"/>
    <mergeCell ref="H79:I79"/>
    <mergeCell ref="J79:L79"/>
    <mergeCell ref="M79:N79"/>
    <mergeCell ref="O79:P79"/>
    <mergeCell ref="Q79:R79"/>
    <mergeCell ref="T79:W79"/>
    <mergeCell ref="C78:E78"/>
    <mergeCell ref="F78:G78"/>
    <mergeCell ref="H78:I78"/>
    <mergeCell ref="J78:L78"/>
    <mergeCell ref="M78:N78"/>
    <mergeCell ref="O78:P78"/>
  </mergeCells>
  <phoneticPr fontId="4"/>
  <dataValidations count="1">
    <dataValidation imeMode="on" allowBlank="1" showInputMessage="1" showErrorMessage="1" sqref="AC5:AC6" xr:uid="{3ED11023-9ECA-4AA0-AA37-5A74D886B1F6}"/>
  </dataValidations>
  <printOptions horizontalCentered="1"/>
  <pageMargins left="0.31496062992125984" right="0.31496062992125984" top="0.55118110236220474" bottom="0.55118110236220474" header="0.31496062992125984" footer="0.31496062992125984"/>
  <pageSetup paperSize="9" scale="85" orientation="portrait" r:id="rId1"/>
  <headerFooter>
    <oddFooter>&amp;C&amp;P/&amp;N&amp;R九州_009</oddFooter>
  </headerFooter>
  <rowBreaks count="2" manualBreakCount="2">
    <brk id="39" min="1" max="23" man="1"/>
    <brk id="66" min="1"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942F5-FD95-49B3-B552-0EE6329BD2F6}">
  <dimension ref="A1:S664"/>
  <sheetViews>
    <sheetView workbookViewId="0">
      <pane xSplit="1" ySplit="3" topLeftCell="B449" activePane="bottomRight" state="frozen"/>
      <selection activeCell="J15" sqref="J15:L15"/>
      <selection pane="topRight" activeCell="J15" sqref="J15:L15"/>
      <selection pane="bottomLeft" activeCell="J15" sqref="J15:L15"/>
      <selection pane="bottomRight" activeCell="J15" sqref="J15:L15"/>
    </sheetView>
  </sheetViews>
  <sheetFormatPr defaultRowHeight="18.75" x14ac:dyDescent="0.4"/>
  <cols>
    <col min="1" max="1" width="11.25" bestFit="1" customWidth="1"/>
    <col min="10" max="10" width="11.25" bestFit="1" customWidth="1"/>
  </cols>
  <sheetData>
    <row r="1" spans="1:19" x14ac:dyDescent="0.4">
      <c r="J1">
        <v>1</v>
      </c>
      <c r="K1">
        <v>2</v>
      </c>
      <c r="L1">
        <v>3</v>
      </c>
      <c r="M1">
        <v>4</v>
      </c>
      <c r="N1">
        <v>5</v>
      </c>
      <c r="O1">
        <v>6</v>
      </c>
      <c r="P1">
        <v>7</v>
      </c>
      <c r="Q1">
        <v>8</v>
      </c>
      <c r="R1">
        <v>9</v>
      </c>
      <c r="S1">
        <v>10</v>
      </c>
    </row>
    <row r="2" spans="1:19" x14ac:dyDescent="0.4">
      <c r="B2" t="s">
        <v>189</v>
      </c>
      <c r="C2" t="s">
        <v>190</v>
      </c>
      <c r="D2" t="s">
        <v>167</v>
      </c>
      <c r="E2" t="s">
        <v>165</v>
      </c>
      <c r="F2" t="s">
        <v>191</v>
      </c>
      <c r="G2" t="s">
        <v>163</v>
      </c>
      <c r="H2" t="s">
        <v>153</v>
      </c>
      <c r="K2" t="s">
        <v>192</v>
      </c>
      <c r="L2" t="s">
        <v>193</v>
      </c>
      <c r="M2" t="s">
        <v>194</v>
      </c>
      <c r="N2" t="s">
        <v>186</v>
      </c>
      <c r="O2" t="s">
        <v>195</v>
      </c>
      <c r="P2" t="s">
        <v>196</v>
      </c>
      <c r="Q2" t="s">
        <v>197</v>
      </c>
      <c r="R2" t="s">
        <v>198</v>
      </c>
      <c r="S2" t="s">
        <v>199</v>
      </c>
    </row>
    <row r="3" spans="1:19" x14ac:dyDescent="0.4">
      <c r="A3" t="s">
        <v>187</v>
      </c>
      <c r="B3" t="s">
        <v>188</v>
      </c>
      <c r="C3" t="s">
        <v>188</v>
      </c>
      <c r="D3" t="s">
        <v>188</v>
      </c>
      <c r="E3" t="s">
        <v>188</v>
      </c>
      <c r="F3" t="s">
        <v>188</v>
      </c>
      <c r="G3" t="s">
        <v>188</v>
      </c>
      <c r="H3" t="s">
        <v>188</v>
      </c>
      <c r="J3" t="s">
        <v>187</v>
      </c>
      <c r="K3" t="s">
        <v>188</v>
      </c>
      <c r="L3" t="s">
        <v>188</v>
      </c>
      <c r="M3" t="s">
        <v>188</v>
      </c>
      <c r="N3" t="s">
        <v>188</v>
      </c>
      <c r="O3" t="s">
        <v>188</v>
      </c>
      <c r="P3" t="s">
        <v>188</v>
      </c>
      <c r="Q3" t="s">
        <v>188</v>
      </c>
      <c r="R3" t="s">
        <v>188</v>
      </c>
      <c r="S3" t="s">
        <v>188</v>
      </c>
    </row>
    <row r="4" spans="1:19" x14ac:dyDescent="0.4">
      <c r="A4" s="13">
        <v>44562</v>
      </c>
      <c r="B4">
        <v>12.49</v>
      </c>
      <c r="C4">
        <v>12.62</v>
      </c>
      <c r="D4">
        <v>12.31</v>
      </c>
      <c r="E4">
        <v>12.91</v>
      </c>
      <c r="F4">
        <v>12.57</v>
      </c>
      <c r="G4">
        <v>13.55</v>
      </c>
      <c r="H4">
        <v>13.71</v>
      </c>
      <c r="J4" s="13">
        <v>44562</v>
      </c>
      <c r="L4">
        <v>2.5299999999999998</v>
      </c>
      <c r="N4">
        <v>11.26</v>
      </c>
      <c r="P4">
        <v>11.8</v>
      </c>
      <c r="Q4">
        <v>8.3000000000000007</v>
      </c>
      <c r="R4">
        <v>12.6</v>
      </c>
    </row>
    <row r="5" spans="1:19" x14ac:dyDescent="0.4">
      <c r="A5" s="13">
        <v>44563</v>
      </c>
      <c r="B5">
        <v>8.69</v>
      </c>
      <c r="C5">
        <v>7.89</v>
      </c>
      <c r="D5">
        <v>7.13</v>
      </c>
      <c r="E5">
        <v>8.2200000000000006</v>
      </c>
      <c r="F5">
        <v>10.210000000000001</v>
      </c>
      <c r="G5">
        <v>9.17</v>
      </c>
      <c r="H5">
        <v>8.7200000000000006</v>
      </c>
      <c r="J5" s="13">
        <v>44563</v>
      </c>
      <c r="L5">
        <v>6.79</v>
      </c>
      <c r="N5">
        <v>10.88</v>
      </c>
      <c r="P5">
        <v>11.9</v>
      </c>
      <c r="Q5">
        <v>11.91</v>
      </c>
      <c r="R5">
        <v>10.95</v>
      </c>
    </row>
    <row r="6" spans="1:19" x14ac:dyDescent="0.4">
      <c r="A6" s="13">
        <v>44564</v>
      </c>
      <c r="B6">
        <v>11.38</v>
      </c>
      <c r="C6">
        <v>12.04</v>
      </c>
      <c r="D6">
        <v>11.73</v>
      </c>
      <c r="E6">
        <v>12.34</v>
      </c>
      <c r="F6">
        <v>12.31</v>
      </c>
      <c r="G6">
        <v>13.77</v>
      </c>
      <c r="H6">
        <v>13.29</v>
      </c>
      <c r="J6" s="13">
        <v>44564</v>
      </c>
      <c r="L6">
        <v>10.17</v>
      </c>
      <c r="N6">
        <v>11.94</v>
      </c>
      <c r="P6">
        <v>11.8</v>
      </c>
      <c r="Q6">
        <v>10.08</v>
      </c>
      <c r="R6">
        <v>11.55</v>
      </c>
    </row>
    <row r="7" spans="1:19" x14ac:dyDescent="0.4">
      <c r="A7" s="13">
        <v>44565</v>
      </c>
      <c r="B7">
        <v>8.3000000000000007</v>
      </c>
      <c r="C7">
        <v>11.54</v>
      </c>
      <c r="D7">
        <v>8.76</v>
      </c>
      <c r="E7">
        <v>11.64</v>
      </c>
      <c r="F7">
        <v>11.96</v>
      </c>
      <c r="G7">
        <v>13.06</v>
      </c>
      <c r="H7">
        <v>13.2</v>
      </c>
      <c r="J7" s="13">
        <v>44565</v>
      </c>
      <c r="L7">
        <v>4.93</v>
      </c>
      <c r="N7">
        <v>6.94</v>
      </c>
      <c r="P7">
        <v>8.41</v>
      </c>
      <c r="Q7">
        <v>7.57</v>
      </c>
      <c r="R7">
        <v>12.08</v>
      </c>
    </row>
    <row r="8" spans="1:19" x14ac:dyDescent="0.4">
      <c r="A8" s="13">
        <v>44566</v>
      </c>
      <c r="B8">
        <v>3.08</v>
      </c>
      <c r="C8">
        <v>3.12</v>
      </c>
      <c r="D8">
        <v>3.29</v>
      </c>
      <c r="E8">
        <v>3.85</v>
      </c>
      <c r="F8">
        <v>4.07</v>
      </c>
      <c r="G8">
        <v>7.52</v>
      </c>
      <c r="H8">
        <v>7.67</v>
      </c>
      <c r="J8" s="13">
        <v>44566</v>
      </c>
      <c r="L8">
        <v>8.41</v>
      </c>
      <c r="N8">
        <v>6.75</v>
      </c>
      <c r="P8">
        <v>5.7</v>
      </c>
      <c r="Q8">
        <v>7.19</v>
      </c>
      <c r="R8">
        <v>7.24</v>
      </c>
    </row>
    <row r="9" spans="1:19" x14ac:dyDescent="0.4">
      <c r="A9" s="13">
        <v>44567</v>
      </c>
      <c r="B9">
        <v>10.199999999999999</v>
      </c>
      <c r="C9">
        <v>10.02</v>
      </c>
      <c r="D9">
        <v>11.68</v>
      </c>
      <c r="E9">
        <v>9.58</v>
      </c>
      <c r="F9">
        <v>8.51</v>
      </c>
      <c r="G9">
        <v>6.47</v>
      </c>
      <c r="H9">
        <v>11.62</v>
      </c>
      <c r="J9" s="13">
        <v>44567</v>
      </c>
      <c r="L9">
        <v>9.91</v>
      </c>
      <c r="N9">
        <v>10.1</v>
      </c>
      <c r="P9">
        <v>9.9700000000000006</v>
      </c>
      <c r="Q9">
        <v>7.32</v>
      </c>
      <c r="R9">
        <v>6.64</v>
      </c>
    </row>
    <row r="10" spans="1:19" x14ac:dyDescent="0.4">
      <c r="A10" s="13">
        <v>44568</v>
      </c>
      <c r="B10">
        <v>12.68</v>
      </c>
      <c r="C10">
        <v>12.59</v>
      </c>
      <c r="D10">
        <v>11.61</v>
      </c>
      <c r="E10">
        <v>12.27</v>
      </c>
      <c r="F10">
        <v>11.3</v>
      </c>
      <c r="G10">
        <v>11.14</v>
      </c>
      <c r="H10">
        <v>10.46</v>
      </c>
      <c r="J10" s="13">
        <v>44568</v>
      </c>
      <c r="L10">
        <v>6.78</v>
      </c>
      <c r="N10">
        <v>11.47</v>
      </c>
      <c r="P10">
        <v>12.19</v>
      </c>
      <c r="Q10">
        <v>10.25</v>
      </c>
      <c r="R10">
        <v>12.27</v>
      </c>
    </row>
    <row r="11" spans="1:19" x14ac:dyDescent="0.4">
      <c r="A11" s="13">
        <v>44569</v>
      </c>
      <c r="B11">
        <v>12.92</v>
      </c>
      <c r="C11">
        <v>11.91</v>
      </c>
      <c r="D11">
        <v>12.65</v>
      </c>
      <c r="E11">
        <v>12.75</v>
      </c>
      <c r="F11">
        <v>12.47</v>
      </c>
      <c r="G11">
        <v>3.56</v>
      </c>
      <c r="H11">
        <v>4.24</v>
      </c>
      <c r="J11" s="13">
        <v>44569</v>
      </c>
      <c r="L11">
        <v>11.38</v>
      </c>
      <c r="N11">
        <v>12.5</v>
      </c>
      <c r="P11">
        <v>12.69</v>
      </c>
      <c r="Q11">
        <v>12.14</v>
      </c>
      <c r="R11">
        <v>12.65</v>
      </c>
    </row>
    <row r="12" spans="1:19" x14ac:dyDescent="0.4">
      <c r="A12" s="13">
        <v>44570</v>
      </c>
      <c r="B12">
        <v>7.28</v>
      </c>
      <c r="C12">
        <v>7.05</v>
      </c>
      <c r="D12">
        <v>7.6</v>
      </c>
      <c r="E12">
        <v>10.37</v>
      </c>
      <c r="F12">
        <v>9.31</v>
      </c>
      <c r="G12">
        <v>11.74</v>
      </c>
      <c r="H12">
        <v>8.48</v>
      </c>
      <c r="J12" s="13">
        <v>44570</v>
      </c>
      <c r="L12">
        <v>7.33</v>
      </c>
      <c r="N12">
        <v>9.8800000000000008</v>
      </c>
      <c r="P12">
        <v>8.94</v>
      </c>
      <c r="Q12">
        <v>10.210000000000001</v>
      </c>
      <c r="R12">
        <v>10.91</v>
      </c>
    </row>
    <row r="13" spans="1:19" x14ac:dyDescent="0.4">
      <c r="A13" s="13">
        <v>44571</v>
      </c>
      <c r="B13">
        <v>12.12</v>
      </c>
      <c r="C13">
        <v>12.41</v>
      </c>
      <c r="D13">
        <v>12.09</v>
      </c>
      <c r="E13">
        <v>12.75</v>
      </c>
      <c r="F13">
        <v>12.43</v>
      </c>
      <c r="G13">
        <v>13.34</v>
      </c>
      <c r="H13">
        <v>13.85</v>
      </c>
      <c r="J13" s="13">
        <v>44571</v>
      </c>
      <c r="L13">
        <v>8.8699999999999992</v>
      </c>
      <c r="N13">
        <v>12.06</v>
      </c>
      <c r="P13">
        <v>11.93</v>
      </c>
      <c r="Q13">
        <v>11.48</v>
      </c>
      <c r="R13">
        <v>12.83</v>
      </c>
    </row>
    <row r="14" spans="1:19" x14ac:dyDescent="0.4">
      <c r="A14" s="13">
        <v>44572</v>
      </c>
      <c r="B14">
        <v>4.87</v>
      </c>
      <c r="C14">
        <v>7.46</v>
      </c>
      <c r="D14">
        <v>3.16</v>
      </c>
      <c r="E14">
        <v>3.55</v>
      </c>
      <c r="F14">
        <v>6.15</v>
      </c>
      <c r="G14">
        <v>9.73</v>
      </c>
      <c r="H14">
        <v>4.59</v>
      </c>
      <c r="J14" s="13">
        <v>44572</v>
      </c>
      <c r="L14">
        <v>2.69</v>
      </c>
      <c r="N14">
        <v>6.51</v>
      </c>
      <c r="P14">
        <v>3.93</v>
      </c>
      <c r="Q14">
        <v>2.2599999999999998</v>
      </c>
      <c r="R14">
        <v>7.45</v>
      </c>
    </row>
    <row r="15" spans="1:19" x14ac:dyDescent="0.4">
      <c r="A15" s="13">
        <v>44573</v>
      </c>
      <c r="B15">
        <v>11.02</v>
      </c>
      <c r="C15">
        <v>13.31</v>
      </c>
      <c r="D15">
        <v>8.07</v>
      </c>
      <c r="E15">
        <v>13.42</v>
      </c>
      <c r="F15">
        <v>13.11</v>
      </c>
      <c r="G15">
        <v>14.67</v>
      </c>
      <c r="H15">
        <v>9.59</v>
      </c>
      <c r="J15" s="13">
        <v>44573</v>
      </c>
      <c r="L15">
        <v>5.8</v>
      </c>
      <c r="N15">
        <v>10.199999999999999</v>
      </c>
      <c r="P15">
        <v>9.15</v>
      </c>
      <c r="Q15">
        <v>10.57</v>
      </c>
      <c r="R15">
        <v>13.29</v>
      </c>
    </row>
    <row r="16" spans="1:19" x14ac:dyDescent="0.4">
      <c r="A16" s="13">
        <v>44574</v>
      </c>
      <c r="B16">
        <v>4.49</v>
      </c>
      <c r="C16">
        <v>4.7</v>
      </c>
      <c r="D16">
        <v>2.95</v>
      </c>
      <c r="E16">
        <v>5.03</v>
      </c>
      <c r="F16">
        <v>4.58</v>
      </c>
      <c r="G16">
        <v>11.44</v>
      </c>
      <c r="H16">
        <v>4.91</v>
      </c>
      <c r="J16" s="13">
        <v>44574</v>
      </c>
      <c r="L16">
        <v>5.16</v>
      </c>
      <c r="N16">
        <v>8.48</v>
      </c>
      <c r="P16">
        <v>8.0399999999999991</v>
      </c>
      <c r="Q16">
        <v>8.64</v>
      </c>
      <c r="R16">
        <v>11.18</v>
      </c>
    </row>
    <row r="17" spans="1:18" x14ac:dyDescent="0.4">
      <c r="A17" s="13">
        <v>44575</v>
      </c>
      <c r="B17">
        <v>11.78</v>
      </c>
      <c r="C17">
        <v>13.67</v>
      </c>
      <c r="D17">
        <v>13.74</v>
      </c>
      <c r="E17">
        <v>13.84</v>
      </c>
      <c r="F17">
        <v>13.91</v>
      </c>
      <c r="G17">
        <v>14.73</v>
      </c>
      <c r="H17">
        <v>14.88</v>
      </c>
      <c r="J17" s="13">
        <v>44575</v>
      </c>
      <c r="L17">
        <v>7.24</v>
      </c>
      <c r="N17">
        <v>8.35</v>
      </c>
      <c r="P17">
        <v>10.86</v>
      </c>
      <c r="Q17">
        <v>11.08</v>
      </c>
      <c r="R17">
        <v>13.67</v>
      </c>
    </row>
    <row r="18" spans="1:18" x14ac:dyDescent="0.4">
      <c r="A18" s="13">
        <v>44576</v>
      </c>
      <c r="B18">
        <v>7.56</v>
      </c>
      <c r="C18">
        <v>6.18</v>
      </c>
      <c r="D18">
        <v>4.95</v>
      </c>
      <c r="E18">
        <v>7.53</v>
      </c>
      <c r="F18">
        <v>9.5399999999999991</v>
      </c>
      <c r="G18">
        <v>5.57</v>
      </c>
      <c r="H18">
        <v>5.44</v>
      </c>
      <c r="J18" s="13">
        <v>44576</v>
      </c>
      <c r="L18">
        <v>9.67</v>
      </c>
      <c r="N18">
        <v>10.11</v>
      </c>
      <c r="P18">
        <v>11.13</v>
      </c>
      <c r="Q18">
        <v>11.27</v>
      </c>
      <c r="R18">
        <v>12.63</v>
      </c>
    </row>
    <row r="19" spans="1:18" x14ac:dyDescent="0.4">
      <c r="A19" s="13">
        <v>44577</v>
      </c>
      <c r="B19">
        <v>1.8</v>
      </c>
      <c r="C19">
        <v>2.8</v>
      </c>
      <c r="D19">
        <v>4.8499999999999996</v>
      </c>
      <c r="E19">
        <v>7.07</v>
      </c>
      <c r="F19">
        <v>6.97</v>
      </c>
      <c r="G19">
        <v>8.57</v>
      </c>
      <c r="H19">
        <v>6.13</v>
      </c>
      <c r="J19" s="13">
        <v>44577</v>
      </c>
      <c r="L19">
        <v>4.82</v>
      </c>
      <c r="N19">
        <v>5.46</v>
      </c>
      <c r="P19">
        <v>5.63</v>
      </c>
      <c r="Q19">
        <v>9.6300000000000008</v>
      </c>
      <c r="R19">
        <v>11.22</v>
      </c>
    </row>
    <row r="20" spans="1:18" x14ac:dyDescent="0.4">
      <c r="A20" s="13">
        <v>44578</v>
      </c>
      <c r="B20">
        <v>10.36</v>
      </c>
      <c r="C20">
        <v>11.27</v>
      </c>
      <c r="D20">
        <v>11.16</v>
      </c>
      <c r="E20">
        <v>11.37</v>
      </c>
      <c r="F20">
        <v>12.48</v>
      </c>
      <c r="G20">
        <v>6.78</v>
      </c>
      <c r="H20">
        <v>6.59</v>
      </c>
      <c r="J20" s="13">
        <v>44578</v>
      </c>
      <c r="L20">
        <v>7.11</v>
      </c>
      <c r="N20">
        <v>11.65</v>
      </c>
      <c r="P20">
        <v>9.85</v>
      </c>
      <c r="Q20">
        <v>9.5399999999999991</v>
      </c>
      <c r="R20">
        <v>5.89</v>
      </c>
    </row>
    <row r="21" spans="1:18" x14ac:dyDescent="0.4">
      <c r="A21" s="13">
        <v>44579</v>
      </c>
      <c r="B21">
        <v>11.53</v>
      </c>
      <c r="C21">
        <v>13.75</v>
      </c>
      <c r="D21">
        <v>12.51</v>
      </c>
      <c r="E21">
        <v>13.65</v>
      </c>
      <c r="F21">
        <v>12.14</v>
      </c>
      <c r="G21">
        <v>9.93</v>
      </c>
      <c r="H21">
        <v>10.75</v>
      </c>
      <c r="J21" s="13">
        <v>44579</v>
      </c>
      <c r="L21">
        <v>3.95</v>
      </c>
      <c r="N21">
        <v>6.06</v>
      </c>
      <c r="P21">
        <v>5.54</v>
      </c>
      <c r="Q21">
        <v>9.32</v>
      </c>
      <c r="R21">
        <v>13.69</v>
      </c>
    </row>
    <row r="22" spans="1:18" x14ac:dyDescent="0.4">
      <c r="A22" s="13">
        <v>44580</v>
      </c>
      <c r="B22">
        <v>11.52</v>
      </c>
      <c r="C22">
        <v>14.23</v>
      </c>
      <c r="D22">
        <v>14.13</v>
      </c>
      <c r="E22">
        <v>14.37</v>
      </c>
      <c r="F22">
        <v>14.21</v>
      </c>
      <c r="G22">
        <v>14.33</v>
      </c>
      <c r="H22">
        <v>15.22</v>
      </c>
      <c r="J22" s="13">
        <v>44580</v>
      </c>
      <c r="L22">
        <v>7.4</v>
      </c>
      <c r="N22">
        <v>11.83</v>
      </c>
      <c r="P22">
        <v>11.37</v>
      </c>
      <c r="Q22">
        <v>8.9</v>
      </c>
      <c r="R22">
        <v>14.07</v>
      </c>
    </row>
    <row r="23" spans="1:18" x14ac:dyDescent="0.4">
      <c r="A23" s="13">
        <v>44581</v>
      </c>
      <c r="B23">
        <v>4.66</v>
      </c>
      <c r="C23">
        <v>8.01</v>
      </c>
      <c r="D23">
        <v>11.99</v>
      </c>
      <c r="E23">
        <v>13.53</v>
      </c>
      <c r="F23">
        <v>8.7200000000000006</v>
      </c>
      <c r="G23">
        <v>13.88</v>
      </c>
      <c r="H23">
        <v>11.98</v>
      </c>
      <c r="J23" s="13">
        <v>44581</v>
      </c>
      <c r="L23">
        <v>6.32</v>
      </c>
      <c r="N23">
        <v>9.57</v>
      </c>
      <c r="P23">
        <v>9.18</v>
      </c>
      <c r="Q23">
        <v>10.029999999999999</v>
      </c>
      <c r="R23">
        <v>10.49</v>
      </c>
    </row>
    <row r="24" spans="1:18" x14ac:dyDescent="0.4">
      <c r="A24" s="13">
        <v>44582</v>
      </c>
      <c r="B24">
        <v>7.79</v>
      </c>
      <c r="C24">
        <v>12.71</v>
      </c>
      <c r="D24">
        <v>13</v>
      </c>
      <c r="E24">
        <v>14.02</v>
      </c>
      <c r="F24">
        <v>8.19</v>
      </c>
      <c r="G24">
        <v>15.1</v>
      </c>
      <c r="H24">
        <v>13.56</v>
      </c>
      <c r="J24" s="13">
        <v>44582</v>
      </c>
      <c r="L24">
        <v>7.85</v>
      </c>
      <c r="N24">
        <v>5.51</v>
      </c>
      <c r="P24">
        <v>10.38</v>
      </c>
      <c r="Q24">
        <v>9.7200000000000006</v>
      </c>
      <c r="R24">
        <v>13.62</v>
      </c>
    </row>
    <row r="25" spans="1:18" x14ac:dyDescent="0.4">
      <c r="A25" s="13">
        <v>44583</v>
      </c>
      <c r="B25">
        <v>11.58</v>
      </c>
      <c r="C25">
        <v>6.77</v>
      </c>
      <c r="D25">
        <v>3.86</v>
      </c>
      <c r="E25">
        <v>5.0599999999999996</v>
      </c>
      <c r="F25">
        <v>8.59</v>
      </c>
      <c r="G25">
        <v>5.87</v>
      </c>
      <c r="H25">
        <v>4.32</v>
      </c>
      <c r="J25" s="13">
        <v>44583</v>
      </c>
      <c r="L25">
        <v>11.26</v>
      </c>
      <c r="N25">
        <v>13.73</v>
      </c>
      <c r="P25">
        <v>11.2</v>
      </c>
      <c r="Q25">
        <v>12.63</v>
      </c>
      <c r="R25">
        <v>12.92</v>
      </c>
    </row>
    <row r="26" spans="1:18" x14ac:dyDescent="0.4">
      <c r="A26" s="13">
        <v>44584</v>
      </c>
      <c r="B26">
        <v>1.73</v>
      </c>
      <c r="C26">
        <v>1.05</v>
      </c>
      <c r="D26">
        <v>0.98</v>
      </c>
      <c r="E26">
        <v>1.61</v>
      </c>
      <c r="F26">
        <v>0.61</v>
      </c>
      <c r="G26">
        <v>1.98</v>
      </c>
      <c r="H26">
        <v>1.68</v>
      </c>
      <c r="J26" s="13">
        <v>44584</v>
      </c>
      <c r="L26">
        <v>2.06</v>
      </c>
      <c r="N26">
        <v>2.08</v>
      </c>
      <c r="P26">
        <v>1.59</v>
      </c>
      <c r="Q26">
        <v>1.95</v>
      </c>
      <c r="R26">
        <v>1.77</v>
      </c>
    </row>
    <row r="27" spans="1:18" x14ac:dyDescent="0.4">
      <c r="A27" s="13">
        <v>44585</v>
      </c>
      <c r="B27">
        <v>5.58</v>
      </c>
      <c r="C27">
        <v>6.48</v>
      </c>
      <c r="D27">
        <v>9.32</v>
      </c>
      <c r="E27">
        <v>10.130000000000001</v>
      </c>
      <c r="F27">
        <v>4.96</v>
      </c>
      <c r="G27">
        <v>5.04</v>
      </c>
      <c r="H27">
        <v>3.95</v>
      </c>
      <c r="J27" s="13">
        <v>44585</v>
      </c>
      <c r="L27">
        <v>4.04</v>
      </c>
      <c r="N27">
        <v>7.17</v>
      </c>
      <c r="P27">
        <v>4.72</v>
      </c>
      <c r="Q27">
        <v>10.44</v>
      </c>
      <c r="R27">
        <v>13.45</v>
      </c>
    </row>
    <row r="28" spans="1:18" x14ac:dyDescent="0.4">
      <c r="A28" s="13">
        <v>44586</v>
      </c>
      <c r="B28">
        <v>13.88</v>
      </c>
      <c r="C28">
        <v>14.52</v>
      </c>
      <c r="D28">
        <v>13.52</v>
      </c>
      <c r="E28">
        <v>12.24</v>
      </c>
      <c r="F28">
        <v>10.44</v>
      </c>
      <c r="G28">
        <v>4.5199999999999996</v>
      </c>
      <c r="H28">
        <v>9.58</v>
      </c>
      <c r="J28" s="13">
        <v>44586</v>
      </c>
      <c r="L28">
        <v>7.75</v>
      </c>
      <c r="N28">
        <v>11.17</v>
      </c>
      <c r="P28">
        <v>7.35</v>
      </c>
      <c r="Q28">
        <v>5.94</v>
      </c>
      <c r="R28">
        <v>3.34</v>
      </c>
    </row>
    <row r="29" spans="1:18" x14ac:dyDescent="0.4">
      <c r="A29" s="13">
        <v>44587</v>
      </c>
      <c r="B29">
        <v>10.15</v>
      </c>
      <c r="C29">
        <v>12.19</v>
      </c>
      <c r="D29">
        <v>11.82</v>
      </c>
      <c r="E29">
        <v>12.87</v>
      </c>
      <c r="F29">
        <v>11.38</v>
      </c>
      <c r="G29">
        <v>15.03</v>
      </c>
      <c r="H29">
        <v>11.98</v>
      </c>
      <c r="J29" s="13">
        <v>44587</v>
      </c>
      <c r="L29">
        <v>6.05</v>
      </c>
      <c r="N29">
        <v>9.65</v>
      </c>
      <c r="P29">
        <v>11.29</v>
      </c>
      <c r="Q29">
        <v>9.4499999999999993</v>
      </c>
      <c r="R29">
        <v>14.31</v>
      </c>
    </row>
    <row r="30" spans="1:18" x14ac:dyDescent="0.4">
      <c r="A30" s="13">
        <v>44588</v>
      </c>
      <c r="B30">
        <v>11</v>
      </c>
      <c r="C30">
        <v>7.27</v>
      </c>
      <c r="D30">
        <v>6.97</v>
      </c>
      <c r="E30">
        <v>6.2</v>
      </c>
      <c r="F30">
        <v>9.52</v>
      </c>
      <c r="G30">
        <v>5.09</v>
      </c>
      <c r="H30">
        <v>3.49</v>
      </c>
      <c r="J30" s="13">
        <v>44588</v>
      </c>
      <c r="L30">
        <v>9.75</v>
      </c>
      <c r="N30">
        <v>11.61</v>
      </c>
      <c r="P30">
        <v>10.9</v>
      </c>
      <c r="Q30">
        <v>12.33</v>
      </c>
      <c r="R30">
        <v>12.04</v>
      </c>
    </row>
    <row r="31" spans="1:18" x14ac:dyDescent="0.4">
      <c r="A31" s="13">
        <v>44589</v>
      </c>
      <c r="B31">
        <v>12.73</v>
      </c>
      <c r="C31">
        <v>11.13</v>
      </c>
      <c r="D31">
        <v>12.71</v>
      </c>
      <c r="E31">
        <v>12.91</v>
      </c>
      <c r="F31">
        <v>12.5</v>
      </c>
      <c r="G31">
        <v>11.81</v>
      </c>
      <c r="H31">
        <v>11.66</v>
      </c>
      <c r="J31" s="13">
        <v>44589</v>
      </c>
      <c r="L31">
        <v>10.33</v>
      </c>
      <c r="N31">
        <v>12.63</v>
      </c>
      <c r="P31">
        <v>12</v>
      </c>
      <c r="Q31">
        <v>12.37</v>
      </c>
      <c r="R31">
        <v>14.29</v>
      </c>
    </row>
    <row r="32" spans="1:18" x14ac:dyDescent="0.4">
      <c r="A32" s="13">
        <v>44590</v>
      </c>
      <c r="B32">
        <v>7.92</v>
      </c>
      <c r="C32">
        <v>7.48</v>
      </c>
      <c r="D32">
        <v>7.93</v>
      </c>
      <c r="E32">
        <v>7.54</v>
      </c>
      <c r="F32">
        <v>7.09</v>
      </c>
      <c r="G32">
        <v>6.69</v>
      </c>
      <c r="H32">
        <v>6.63</v>
      </c>
      <c r="J32" s="13">
        <v>44590</v>
      </c>
      <c r="L32">
        <v>5.61</v>
      </c>
      <c r="N32">
        <v>9.16</v>
      </c>
      <c r="P32">
        <v>7.62</v>
      </c>
      <c r="Q32">
        <v>8.34</v>
      </c>
      <c r="R32">
        <v>6.81</v>
      </c>
    </row>
    <row r="33" spans="1:18" x14ac:dyDescent="0.4">
      <c r="A33" s="13">
        <v>44591</v>
      </c>
      <c r="B33">
        <v>10.52</v>
      </c>
      <c r="C33">
        <v>10.07</v>
      </c>
      <c r="D33">
        <v>9.82</v>
      </c>
      <c r="E33">
        <v>8.86</v>
      </c>
      <c r="F33">
        <v>7.76</v>
      </c>
      <c r="G33">
        <v>5.19</v>
      </c>
      <c r="H33">
        <v>4.0599999999999996</v>
      </c>
      <c r="J33" s="13">
        <v>44591</v>
      </c>
      <c r="L33">
        <v>3.64</v>
      </c>
      <c r="N33">
        <v>7.99</v>
      </c>
      <c r="P33">
        <v>6.31</v>
      </c>
      <c r="Q33">
        <v>8.19</v>
      </c>
      <c r="R33">
        <v>6.92</v>
      </c>
    </row>
    <row r="34" spans="1:18" x14ac:dyDescent="0.4">
      <c r="A34" s="13">
        <v>44592</v>
      </c>
      <c r="B34">
        <v>14.56</v>
      </c>
      <c r="C34">
        <v>15.57</v>
      </c>
      <c r="D34">
        <v>15.17</v>
      </c>
      <c r="E34">
        <v>14.29</v>
      </c>
      <c r="F34">
        <v>12.86</v>
      </c>
      <c r="G34">
        <v>16.350000000000001</v>
      </c>
      <c r="H34">
        <v>16.45</v>
      </c>
      <c r="J34" s="13">
        <v>44592</v>
      </c>
      <c r="L34">
        <v>9.51</v>
      </c>
      <c r="N34">
        <v>14.58</v>
      </c>
      <c r="P34">
        <v>13.62</v>
      </c>
      <c r="Q34">
        <v>13.65</v>
      </c>
      <c r="R34">
        <v>15.52</v>
      </c>
    </row>
    <row r="35" spans="1:18" x14ac:dyDescent="0.4">
      <c r="A35" s="13">
        <v>44593</v>
      </c>
      <c r="B35">
        <v>3.37</v>
      </c>
      <c r="C35">
        <v>5.54</v>
      </c>
      <c r="D35">
        <v>4.88</v>
      </c>
      <c r="E35">
        <v>4.1399999999999997</v>
      </c>
      <c r="F35">
        <v>7.61</v>
      </c>
      <c r="G35">
        <v>12.98</v>
      </c>
      <c r="H35">
        <v>5.82</v>
      </c>
      <c r="J35" s="13">
        <v>44593</v>
      </c>
      <c r="L35">
        <v>4.49</v>
      </c>
      <c r="N35">
        <v>7.26</v>
      </c>
      <c r="P35">
        <v>7.73</v>
      </c>
      <c r="Q35">
        <v>11.64</v>
      </c>
      <c r="R35">
        <v>13.4</v>
      </c>
    </row>
    <row r="36" spans="1:18" x14ac:dyDescent="0.4">
      <c r="A36" s="13">
        <v>44594</v>
      </c>
      <c r="B36">
        <v>8.7799999999999994</v>
      </c>
      <c r="C36">
        <v>7.44</v>
      </c>
      <c r="D36">
        <v>5.76</v>
      </c>
      <c r="E36">
        <v>6.35</v>
      </c>
      <c r="F36">
        <v>9.7899999999999991</v>
      </c>
      <c r="G36">
        <v>6.67</v>
      </c>
      <c r="H36">
        <v>4.38</v>
      </c>
      <c r="J36" s="13">
        <v>44594</v>
      </c>
      <c r="L36">
        <v>9.2200000000000006</v>
      </c>
      <c r="N36">
        <v>11.2</v>
      </c>
      <c r="P36">
        <v>12.14</v>
      </c>
      <c r="Q36">
        <v>12.75</v>
      </c>
      <c r="R36">
        <v>13.03</v>
      </c>
    </row>
    <row r="37" spans="1:18" x14ac:dyDescent="0.4">
      <c r="A37" s="13">
        <v>44595</v>
      </c>
      <c r="B37">
        <v>8.8000000000000007</v>
      </c>
      <c r="C37">
        <v>10.029999999999999</v>
      </c>
      <c r="D37">
        <v>9.67</v>
      </c>
      <c r="E37">
        <v>9.99</v>
      </c>
      <c r="F37">
        <v>9.68</v>
      </c>
      <c r="G37">
        <v>3.03</v>
      </c>
      <c r="H37">
        <v>2.72</v>
      </c>
      <c r="J37" s="13">
        <v>44595</v>
      </c>
      <c r="L37">
        <v>11.2</v>
      </c>
      <c r="N37">
        <v>13.43</v>
      </c>
      <c r="P37">
        <v>11.31</v>
      </c>
      <c r="Q37">
        <v>11.43</v>
      </c>
      <c r="R37">
        <v>9.5399999999999991</v>
      </c>
    </row>
    <row r="38" spans="1:18" x14ac:dyDescent="0.4">
      <c r="A38" s="13">
        <v>44596</v>
      </c>
      <c r="B38">
        <v>13.48</v>
      </c>
      <c r="C38">
        <v>15.08</v>
      </c>
      <c r="D38">
        <v>14.91</v>
      </c>
      <c r="E38">
        <v>14.69</v>
      </c>
      <c r="F38">
        <v>14.69</v>
      </c>
      <c r="G38">
        <v>16.3</v>
      </c>
      <c r="H38">
        <v>16.03</v>
      </c>
      <c r="J38" s="13">
        <v>44596</v>
      </c>
      <c r="L38">
        <v>6.28</v>
      </c>
      <c r="N38">
        <v>14.02</v>
      </c>
      <c r="P38">
        <v>13.29</v>
      </c>
      <c r="Q38">
        <v>13.62</v>
      </c>
      <c r="R38">
        <v>15.41</v>
      </c>
    </row>
    <row r="39" spans="1:18" x14ac:dyDescent="0.4">
      <c r="A39" s="13">
        <v>44597</v>
      </c>
      <c r="B39">
        <v>12.43</v>
      </c>
      <c r="C39">
        <v>9.15</v>
      </c>
      <c r="D39">
        <v>8.6199999999999992</v>
      </c>
      <c r="E39">
        <v>10.56</v>
      </c>
      <c r="F39">
        <v>16.37</v>
      </c>
      <c r="G39">
        <v>17.12</v>
      </c>
      <c r="H39">
        <v>9.6300000000000008</v>
      </c>
      <c r="J39" s="13">
        <v>44597</v>
      </c>
      <c r="L39">
        <v>11.61</v>
      </c>
      <c r="N39">
        <v>10.44</v>
      </c>
      <c r="P39">
        <v>8.7200000000000006</v>
      </c>
      <c r="Q39">
        <v>14.09</v>
      </c>
      <c r="R39">
        <v>16.260000000000002</v>
      </c>
    </row>
    <row r="40" spans="1:18" x14ac:dyDescent="0.4">
      <c r="A40" s="13">
        <v>44598</v>
      </c>
      <c r="B40">
        <v>10.55</v>
      </c>
      <c r="C40">
        <v>15.21</v>
      </c>
      <c r="D40">
        <v>12.05</v>
      </c>
      <c r="E40">
        <v>16.489999999999998</v>
      </c>
      <c r="F40">
        <v>16.54</v>
      </c>
      <c r="G40">
        <v>17.14</v>
      </c>
      <c r="H40">
        <v>11.39</v>
      </c>
      <c r="J40" s="13">
        <v>44598</v>
      </c>
      <c r="L40">
        <v>6.34</v>
      </c>
      <c r="N40">
        <v>13.94</v>
      </c>
      <c r="P40">
        <v>12.74</v>
      </c>
      <c r="Q40">
        <v>11.63</v>
      </c>
      <c r="R40">
        <v>15.07</v>
      </c>
    </row>
    <row r="41" spans="1:18" x14ac:dyDescent="0.4">
      <c r="A41" s="13">
        <v>44599</v>
      </c>
      <c r="B41">
        <v>9.25</v>
      </c>
      <c r="C41">
        <v>7.74</v>
      </c>
      <c r="D41">
        <v>9.1199999999999992</v>
      </c>
      <c r="E41">
        <v>8.1199999999999992</v>
      </c>
      <c r="F41">
        <v>8.5399999999999991</v>
      </c>
      <c r="G41">
        <v>11.42</v>
      </c>
      <c r="H41">
        <v>8.68</v>
      </c>
      <c r="J41" s="13">
        <v>44599</v>
      </c>
      <c r="L41">
        <v>5.83</v>
      </c>
      <c r="N41">
        <v>12.22</v>
      </c>
      <c r="P41">
        <v>9.84</v>
      </c>
      <c r="Q41">
        <v>12.92</v>
      </c>
      <c r="R41">
        <v>13.44</v>
      </c>
    </row>
    <row r="42" spans="1:18" x14ac:dyDescent="0.4">
      <c r="A42" s="13">
        <v>44600</v>
      </c>
      <c r="B42">
        <v>7.74</v>
      </c>
      <c r="C42">
        <v>7.3</v>
      </c>
      <c r="D42">
        <v>8.1</v>
      </c>
      <c r="E42">
        <v>5.21</v>
      </c>
      <c r="F42">
        <v>4.75</v>
      </c>
      <c r="G42">
        <v>3.82</v>
      </c>
      <c r="H42">
        <v>4.07</v>
      </c>
      <c r="J42" s="13">
        <v>44600</v>
      </c>
      <c r="L42">
        <v>5.58</v>
      </c>
      <c r="N42">
        <v>8.4600000000000009</v>
      </c>
      <c r="P42">
        <v>4.3899999999999997</v>
      </c>
      <c r="Q42">
        <v>5.05</v>
      </c>
      <c r="R42">
        <v>2.2599999999999998</v>
      </c>
    </row>
    <row r="43" spans="1:18" x14ac:dyDescent="0.4">
      <c r="A43" s="13">
        <v>44601</v>
      </c>
      <c r="B43">
        <v>15.87</v>
      </c>
      <c r="C43">
        <v>16.38</v>
      </c>
      <c r="D43">
        <v>15.36</v>
      </c>
      <c r="E43">
        <v>12.58</v>
      </c>
      <c r="F43">
        <v>13.76</v>
      </c>
      <c r="G43">
        <v>10.119999999999999</v>
      </c>
      <c r="H43">
        <v>6.19</v>
      </c>
      <c r="J43" s="13">
        <v>44601</v>
      </c>
      <c r="L43">
        <v>14.68</v>
      </c>
      <c r="N43">
        <v>16.22</v>
      </c>
      <c r="P43">
        <v>15.05</v>
      </c>
      <c r="Q43">
        <v>13.7</v>
      </c>
      <c r="R43">
        <v>15.15</v>
      </c>
    </row>
    <row r="44" spans="1:18" x14ac:dyDescent="0.4">
      <c r="A44" s="13">
        <v>44602</v>
      </c>
      <c r="B44">
        <v>5.75</v>
      </c>
      <c r="C44">
        <v>4.99</v>
      </c>
      <c r="D44">
        <v>8.75</v>
      </c>
      <c r="E44">
        <v>9</v>
      </c>
      <c r="F44">
        <v>8.0299999999999994</v>
      </c>
      <c r="G44">
        <v>9.6</v>
      </c>
      <c r="H44">
        <v>11.48</v>
      </c>
      <c r="J44" s="13">
        <v>44602</v>
      </c>
      <c r="L44">
        <v>13.86</v>
      </c>
      <c r="N44">
        <v>9.3800000000000008</v>
      </c>
      <c r="P44">
        <v>8.75</v>
      </c>
      <c r="Q44">
        <v>9.01</v>
      </c>
      <c r="R44">
        <v>8.73</v>
      </c>
    </row>
    <row r="45" spans="1:18" x14ac:dyDescent="0.4">
      <c r="A45" s="13">
        <v>44603</v>
      </c>
      <c r="B45">
        <v>9.9499999999999993</v>
      </c>
      <c r="C45">
        <v>9.7899999999999991</v>
      </c>
      <c r="D45">
        <v>13.73</v>
      </c>
      <c r="E45">
        <v>14.86</v>
      </c>
      <c r="F45">
        <v>11.03</v>
      </c>
      <c r="G45">
        <v>17.32</v>
      </c>
      <c r="H45">
        <v>17.12</v>
      </c>
      <c r="J45" s="13">
        <v>44603</v>
      </c>
      <c r="L45">
        <v>11.72</v>
      </c>
      <c r="N45">
        <v>11.54</v>
      </c>
      <c r="P45">
        <v>13.64</v>
      </c>
      <c r="Q45">
        <v>14.95</v>
      </c>
      <c r="R45">
        <v>13.27</v>
      </c>
    </row>
    <row r="46" spans="1:18" x14ac:dyDescent="0.4">
      <c r="A46" s="13">
        <v>44604</v>
      </c>
      <c r="B46">
        <v>14.87</v>
      </c>
      <c r="C46">
        <v>9.94</v>
      </c>
      <c r="D46">
        <v>6.59</v>
      </c>
      <c r="E46">
        <v>3.51</v>
      </c>
      <c r="F46">
        <v>8.82</v>
      </c>
      <c r="G46">
        <v>3.51</v>
      </c>
      <c r="H46">
        <v>6.84</v>
      </c>
      <c r="J46" s="13">
        <v>44604</v>
      </c>
      <c r="L46">
        <v>15.93</v>
      </c>
      <c r="N46">
        <v>15.51</v>
      </c>
      <c r="P46">
        <v>13.78</v>
      </c>
      <c r="Q46">
        <v>15.67</v>
      </c>
      <c r="R46">
        <v>13.67</v>
      </c>
    </row>
    <row r="47" spans="1:18" x14ac:dyDescent="0.4">
      <c r="A47" s="13">
        <v>44605</v>
      </c>
      <c r="B47">
        <v>4.08</v>
      </c>
      <c r="C47">
        <v>4.26</v>
      </c>
      <c r="D47">
        <v>6.49</v>
      </c>
      <c r="E47">
        <v>5.31</v>
      </c>
      <c r="F47">
        <v>0.97</v>
      </c>
      <c r="G47">
        <v>3.66</v>
      </c>
      <c r="H47">
        <v>6.47</v>
      </c>
      <c r="J47" s="13">
        <v>44605</v>
      </c>
      <c r="L47">
        <v>5.05</v>
      </c>
      <c r="N47">
        <v>2.9</v>
      </c>
      <c r="P47">
        <v>2.78</v>
      </c>
      <c r="Q47">
        <v>1.68</v>
      </c>
      <c r="R47">
        <v>2.58</v>
      </c>
    </row>
    <row r="48" spans="1:18" x14ac:dyDescent="0.4">
      <c r="A48" s="13">
        <v>44606</v>
      </c>
      <c r="B48">
        <v>15.46</v>
      </c>
      <c r="C48">
        <v>14.68</v>
      </c>
      <c r="D48">
        <v>15.26</v>
      </c>
      <c r="E48">
        <v>14.84</v>
      </c>
      <c r="F48">
        <v>10.17</v>
      </c>
      <c r="G48">
        <v>12.07</v>
      </c>
      <c r="H48">
        <v>12.24</v>
      </c>
      <c r="J48" s="13">
        <v>44606</v>
      </c>
      <c r="L48">
        <v>11.63</v>
      </c>
      <c r="N48">
        <v>12.21</v>
      </c>
      <c r="P48">
        <v>13.23</v>
      </c>
      <c r="Q48">
        <v>10.97</v>
      </c>
      <c r="R48">
        <v>11.81</v>
      </c>
    </row>
    <row r="49" spans="1:18" x14ac:dyDescent="0.4">
      <c r="A49" s="13">
        <v>44607</v>
      </c>
      <c r="B49">
        <v>12.81</v>
      </c>
      <c r="C49">
        <v>15.3</v>
      </c>
      <c r="D49">
        <v>14.87</v>
      </c>
      <c r="E49">
        <v>9.0299999999999994</v>
      </c>
      <c r="F49">
        <v>16.62</v>
      </c>
      <c r="G49">
        <v>16.47</v>
      </c>
      <c r="H49">
        <v>9.91</v>
      </c>
      <c r="J49" s="13">
        <v>44607</v>
      </c>
      <c r="L49">
        <v>5.69</v>
      </c>
      <c r="N49">
        <v>13.87</v>
      </c>
      <c r="P49">
        <v>10.02</v>
      </c>
      <c r="Q49">
        <v>14.73</v>
      </c>
      <c r="R49">
        <v>16.149999999999999</v>
      </c>
    </row>
    <row r="50" spans="1:18" x14ac:dyDescent="0.4">
      <c r="A50" s="13">
        <v>44608</v>
      </c>
      <c r="B50">
        <v>11.42</v>
      </c>
      <c r="C50">
        <v>8.07</v>
      </c>
      <c r="D50">
        <v>6.03</v>
      </c>
      <c r="E50">
        <v>8.5399999999999991</v>
      </c>
      <c r="F50">
        <v>17.45</v>
      </c>
      <c r="G50">
        <v>18.41</v>
      </c>
      <c r="H50">
        <v>12.13</v>
      </c>
      <c r="J50" s="13">
        <v>44608</v>
      </c>
      <c r="L50">
        <v>7.05</v>
      </c>
      <c r="N50">
        <v>13.1</v>
      </c>
      <c r="P50">
        <v>17.28</v>
      </c>
      <c r="Q50">
        <v>10.69</v>
      </c>
      <c r="R50">
        <v>18.23</v>
      </c>
    </row>
    <row r="51" spans="1:18" x14ac:dyDescent="0.4">
      <c r="A51" s="13">
        <v>44609</v>
      </c>
      <c r="B51">
        <v>14.56</v>
      </c>
      <c r="C51">
        <v>17.71</v>
      </c>
      <c r="D51">
        <v>15.02</v>
      </c>
      <c r="E51">
        <v>16.79</v>
      </c>
      <c r="F51">
        <v>17.309999999999999</v>
      </c>
      <c r="G51">
        <v>17.95</v>
      </c>
      <c r="H51">
        <v>17.079999999999998</v>
      </c>
      <c r="J51" s="13">
        <v>44609</v>
      </c>
      <c r="L51">
        <v>4.74</v>
      </c>
      <c r="N51">
        <v>14.24</v>
      </c>
      <c r="P51">
        <v>10.98</v>
      </c>
      <c r="Q51">
        <v>16.45</v>
      </c>
      <c r="R51">
        <v>18.5</v>
      </c>
    </row>
    <row r="52" spans="1:18" x14ac:dyDescent="0.4">
      <c r="A52" s="13">
        <v>44610</v>
      </c>
      <c r="B52">
        <v>15.5</v>
      </c>
      <c r="C52">
        <v>15.59</v>
      </c>
      <c r="D52">
        <v>15.08</v>
      </c>
      <c r="E52">
        <v>15.84</v>
      </c>
      <c r="F52">
        <v>11.33</v>
      </c>
      <c r="G52">
        <v>15.28</v>
      </c>
      <c r="H52">
        <v>13.8</v>
      </c>
      <c r="J52" s="13">
        <v>44610</v>
      </c>
      <c r="L52">
        <v>8.02</v>
      </c>
      <c r="N52">
        <v>16.84</v>
      </c>
      <c r="P52">
        <v>17.079999999999998</v>
      </c>
      <c r="Q52">
        <v>15.47</v>
      </c>
      <c r="R52">
        <v>16.91</v>
      </c>
    </row>
    <row r="53" spans="1:18" x14ac:dyDescent="0.4">
      <c r="A53" s="13">
        <v>44611</v>
      </c>
      <c r="B53">
        <v>3.17</v>
      </c>
      <c r="C53">
        <v>2.99</v>
      </c>
      <c r="D53">
        <v>3.12</v>
      </c>
      <c r="E53">
        <v>3.98</v>
      </c>
      <c r="F53">
        <v>2.17</v>
      </c>
      <c r="G53">
        <v>3.57</v>
      </c>
      <c r="H53">
        <v>7.67</v>
      </c>
      <c r="J53" s="13">
        <v>44611</v>
      </c>
      <c r="L53">
        <v>3.81</v>
      </c>
      <c r="N53">
        <v>2.29</v>
      </c>
      <c r="P53">
        <v>2.85</v>
      </c>
      <c r="Q53">
        <v>3.13</v>
      </c>
      <c r="R53">
        <v>2.2599999999999998</v>
      </c>
    </row>
    <row r="54" spans="1:18" x14ac:dyDescent="0.4">
      <c r="A54" s="13">
        <v>44612</v>
      </c>
      <c r="B54">
        <v>11.67</v>
      </c>
      <c r="C54">
        <v>15.71</v>
      </c>
      <c r="D54">
        <v>11.62</v>
      </c>
      <c r="E54">
        <v>10.38</v>
      </c>
      <c r="F54">
        <v>15.63</v>
      </c>
      <c r="G54">
        <v>12.42</v>
      </c>
      <c r="H54">
        <v>8.7899999999999991</v>
      </c>
      <c r="J54" s="13">
        <v>44612</v>
      </c>
      <c r="L54">
        <v>6.39</v>
      </c>
      <c r="N54">
        <v>14.12</v>
      </c>
      <c r="P54">
        <v>14.5</v>
      </c>
      <c r="Q54">
        <v>14.72</v>
      </c>
      <c r="R54">
        <v>13.25</v>
      </c>
    </row>
    <row r="55" spans="1:18" x14ac:dyDescent="0.4">
      <c r="A55" s="13">
        <v>44613</v>
      </c>
      <c r="B55">
        <v>16.739999999999998</v>
      </c>
      <c r="C55">
        <v>17.649999999999999</v>
      </c>
      <c r="D55">
        <v>15.45</v>
      </c>
      <c r="E55">
        <v>17.670000000000002</v>
      </c>
      <c r="F55">
        <v>17.920000000000002</v>
      </c>
      <c r="G55">
        <v>16.22</v>
      </c>
      <c r="H55">
        <v>16.84</v>
      </c>
      <c r="J55" s="13">
        <v>44613</v>
      </c>
      <c r="L55">
        <v>12.7</v>
      </c>
      <c r="N55">
        <v>14.73</v>
      </c>
      <c r="P55">
        <v>16.71</v>
      </c>
      <c r="Q55">
        <v>12.26</v>
      </c>
      <c r="R55">
        <v>17.28</v>
      </c>
    </row>
    <row r="56" spans="1:18" x14ac:dyDescent="0.4">
      <c r="A56" s="13">
        <v>44614</v>
      </c>
      <c r="B56">
        <v>16.64</v>
      </c>
      <c r="C56">
        <v>18.03</v>
      </c>
      <c r="D56">
        <v>15.6</v>
      </c>
      <c r="E56">
        <v>17.61</v>
      </c>
      <c r="F56">
        <v>16.62</v>
      </c>
      <c r="G56">
        <v>18.850000000000001</v>
      </c>
      <c r="H56">
        <v>17.34</v>
      </c>
      <c r="J56" s="13">
        <v>44614</v>
      </c>
      <c r="L56">
        <v>11.43</v>
      </c>
      <c r="N56">
        <v>13.65</v>
      </c>
      <c r="P56">
        <v>15.8</v>
      </c>
      <c r="Q56">
        <v>13.69</v>
      </c>
      <c r="R56">
        <v>18.91</v>
      </c>
    </row>
    <row r="57" spans="1:18" x14ac:dyDescent="0.4">
      <c r="A57" s="13">
        <v>44615</v>
      </c>
      <c r="B57">
        <v>5.67</v>
      </c>
      <c r="C57">
        <v>6.88</v>
      </c>
      <c r="D57">
        <v>8.52</v>
      </c>
      <c r="E57">
        <v>8.16</v>
      </c>
      <c r="F57">
        <v>11.04</v>
      </c>
      <c r="G57">
        <v>6.25</v>
      </c>
      <c r="H57">
        <v>5.37</v>
      </c>
      <c r="J57" s="13">
        <v>44615</v>
      </c>
      <c r="L57">
        <v>5.86</v>
      </c>
      <c r="N57">
        <v>14.92</v>
      </c>
      <c r="P57">
        <v>10.61</v>
      </c>
      <c r="Q57">
        <v>13.28</v>
      </c>
      <c r="R57">
        <v>9.0500000000000007</v>
      </c>
    </row>
    <row r="58" spans="1:18" x14ac:dyDescent="0.4">
      <c r="A58" s="13">
        <v>44616</v>
      </c>
      <c r="B58">
        <v>19.670000000000002</v>
      </c>
      <c r="C58">
        <v>19.88</v>
      </c>
      <c r="D58">
        <v>19.45</v>
      </c>
      <c r="E58">
        <v>19.73</v>
      </c>
      <c r="F58">
        <v>19.82</v>
      </c>
      <c r="G58">
        <v>19.93</v>
      </c>
      <c r="H58">
        <v>20.03</v>
      </c>
      <c r="J58" s="13">
        <v>44616</v>
      </c>
      <c r="L58">
        <v>14.11</v>
      </c>
      <c r="N58">
        <v>12.7</v>
      </c>
      <c r="P58">
        <v>17.38</v>
      </c>
      <c r="Q58">
        <v>17.239999999999998</v>
      </c>
      <c r="R58">
        <v>15.65</v>
      </c>
    </row>
    <row r="59" spans="1:18" x14ac:dyDescent="0.4">
      <c r="A59" s="13">
        <v>44617</v>
      </c>
      <c r="B59">
        <v>19.54</v>
      </c>
      <c r="C59">
        <v>19.440000000000001</v>
      </c>
      <c r="D59">
        <v>16.66</v>
      </c>
      <c r="E59">
        <v>19.559999999999999</v>
      </c>
      <c r="F59">
        <v>19.72</v>
      </c>
      <c r="G59">
        <v>20.45</v>
      </c>
      <c r="H59">
        <v>20.47</v>
      </c>
      <c r="J59" s="13">
        <v>44617</v>
      </c>
      <c r="L59">
        <v>15.6</v>
      </c>
      <c r="N59">
        <v>18.690000000000001</v>
      </c>
      <c r="P59">
        <v>16.690000000000001</v>
      </c>
      <c r="Q59">
        <v>19.13</v>
      </c>
      <c r="R59">
        <v>19.559999999999999</v>
      </c>
    </row>
    <row r="60" spans="1:18" x14ac:dyDescent="0.4">
      <c r="A60" s="13">
        <v>44618</v>
      </c>
      <c r="B60">
        <v>15.76</v>
      </c>
      <c r="C60">
        <v>16.25</v>
      </c>
      <c r="D60">
        <v>15.94</v>
      </c>
      <c r="E60">
        <v>18.96</v>
      </c>
      <c r="F60">
        <v>19.32</v>
      </c>
      <c r="G60">
        <v>20.25</v>
      </c>
      <c r="H60">
        <v>17.53</v>
      </c>
      <c r="J60" s="13">
        <v>44618</v>
      </c>
      <c r="L60">
        <v>15.72</v>
      </c>
      <c r="N60">
        <v>18.13</v>
      </c>
      <c r="P60">
        <v>18.48</v>
      </c>
      <c r="Q60">
        <v>18.62</v>
      </c>
      <c r="R60">
        <v>19.91</v>
      </c>
    </row>
    <row r="61" spans="1:18" x14ac:dyDescent="0.4">
      <c r="A61" s="13">
        <v>44619</v>
      </c>
      <c r="B61">
        <v>20.02</v>
      </c>
      <c r="C61">
        <v>19.62</v>
      </c>
      <c r="D61">
        <v>19.600000000000001</v>
      </c>
      <c r="E61">
        <v>19.39</v>
      </c>
      <c r="F61">
        <v>18.95</v>
      </c>
      <c r="G61">
        <v>20.11</v>
      </c>
      <c r="H61">
        <v>20.54</v>
      </c>
      <c r="J61" s="13">
        <v>44619</v>
      </c>
      <c r="L61">
        <v>12.61</v>
      </c>
      <c r="N61">
        <v>18.86</v>
      </c>
      <c r="P61">
        <v>17.68</v>
      </c>
      <c r="Q61">
        <v>14.22</v>
      </c>
      <c r="R61">
        <v>18.98</v>
      </c>
    </row>
    <row r="62" spans="1:18" x14ac:dyDescent="0.4">
      <c r="A62" s="13">
        <v>44620</v>
      </c>
      <c r="B62">
        <v>16</v>
      </c>
      <c r="C62">
        <v>15.19</v>
      </c>
      <c r="D62">
        <v>14.82</v>
      </c>
      <c r="E62">
        <v>14.87</v>
      </c>
      <c r="F62">
        <v>19.440000000000001</v>
      </c>
      <c r="G62">
        <v>18.93</v>
      </c>
      <c r="H62">
        <v>19.61</v>
      </c>
      <c r="J62" s="13">
        <v>44620</v>
      </c>
      <c r="L62">
        <v>14.24</v>
      </c>
      <c r="N62">
        <v>18.920000000000002</v>
      </c>
      <c r="P62">
        <v>18.62</v>
      </c>
      <c r="Q62">
        <v>19.260000000000002</v>
      </c>
      <c r="R62">
        <v>19.989999999999998</v>
      </c>
    </row>
    <row r="63" spans="1:18" x14ac:dyDescent="0.4">
      <c r="A63" s="13">
        <v>44621</v>
      </c>
      <c r="B63">
        <v>2.06</v>
      </c>
      <c r="C63">
        <v>1.86</v>
      </c>
      <c r="D63">
        <v>4.1500000000000004</v>
      </c>
      <c r="E63">
        <v>1.3</v>
      </c>
      <c r="F63">
        <v>4.9400000000000004</v>
      </c>
      <c r="G63">
        <v>5.15</v>
      </c>
      <c r="H63">
        <v>5.5</v>
      </c>
      <c r="J63" s="13">
        <v>44621</v>
      </c>
      <c r="L63">
        <v>1.85</v>
      </c>
      <c r="N63">
        <v>1.36</v>
      </c>
      <c r="P63">
        <v>1.41</v>
      </c>
      <c r="Q63">
        <v>3.13</v>
      </c>
      <c r="R63">
        <v>1.88</v>
      </c>
    </row>
    <row r="64" spans="1:18" x14ac:dyDescent="0.4">
      <c r="A64" s="13">
        <v>44622</v>
      </c>
      <c r="B64">
        <v>19.82</v>
      </c>
      <c r="C64">
        <v>18.41</v>
      </c>
      <c r="D64">
        <v>17.14</v>
      </c>
      <c r="E64">
        <v>19.07</v>
      </c>
      <c r="F64">
        <v>19.16</v>
      </c>
      <c r="G64">
        <v>15.81</v>
      </c>
      <c r="H64">
        <v>12.91</v>
      </c>
      <c r="J64" s="13">
        <v>44622</v>
      </c>
      <c r="L64">
        <v>16.100000000000001</v>
      </c>
      <c r="N64">
        <v>14.7</v>
      </c>
      <c r="P64">
        <v>12.61</v>
      </c>
      <c r="Q64">
        <v>12.21</v>
      </c>
      <c r="R64">
        <v>18.63</v>
      </c>
    </row>
    <row r="65" spans="1:18" x14ac:dyDescent="0.4">
      <c r="A65" s="13">
        <v>44623</v>
      </c>
      <c r="B65">
        <v>19.93</v>
      </c>
      <c r="C65">
        <v>19.79</v>
      </c>
      <c r="D65">
        <v>17.41</v>
      </c>
      <c r="E65">
        <v>17.79</v>
      </c>
      <c r="F65">
        <v>20.059999999999999</v>
      </c>
      <c r="G65">
        <v>17.82</v>
      </c>
      <c r="H65">
        <v>20.32</v>
      </c>
      <c r="J65" s="13">
        <v>44623</v>
      </c>
      <c r="L65">
        <v>14.62</v>
      </c>
      <c r="N65">
        <v>19.88</v>
      </c>
      <c r="P65">
        <v>18.12</v>
      </c>
      <c r="Q65">
        <v>19.329999999999998</v>
      </c>
      <c r="R65">
        <v>20.38</v>
      </c>
    </row>
    <row r="66" spans="1:18" x14ac:dyDescent="0.4">
      <c r="A66" s="13">
        <v>44624</v>
      </c>
      <c r="B66">
        <v>7.42</v>
      </c>
      <c r="C66">
        <v>4.79</v>
      </c>
      <c r="D66">
        <v>6.11</v>
      </c>
      <c r="E66">
        <v>7.99</v>
      </c>
      <c r="F66">
        <v>7.12</v>
      </c>
      <c r="G66">
        <v>13.13</v>
      </c>
      <c r="H66">
        <v>10.54</v>
      </c>
      <c r="J66" s="13">
        <v>44624</v>
      </c>
      <c r="L66">
        <v>14.29</v>
      </c>
      <c r="N66">
        <v>10.64</v>
      </c>
      <c r="P66">
        <v>11.28</v>
      </c>
      <c r="Q66">
        <v>12.32</v>
      </c>
      <c r="R66">
        <v>12.17</v>
      </c>
    </row>
    <row r="67" spans="1:18" x14ac:dyDescent="0.4">
      <c r="A67" s="13">
        <v>44625</v>
      </c>
      <c r="B67">
        <v>18.23</v>
      </c>
      <c r="C67">
        <v>18.34</v>
      </c>
      <c r="D67">
        <v>16.36</v>
      </c>
      <c r="E67">
        <v>18.04</v>
      </c>
      <c r="F67">
        <v>18.61</v>
      </c>
      <c r="G67">
        <v>18.79</v>
      </c>
      <c r="H67">
        <v>17.77</v>
      </c>
      <c r="J67" s="13">
        <v>44625</v>
      </c>
      <c r="L67">
        <v>14.61</v>
      </c>
      <c r="N67">
        <v>17.88</v>
      </c>
      <c r="P67">
        <v>16.77</v>
      </c>
      <c r="Q67">
        <v>17.91</v>
      </c>
      <c r="R67">
        <v>18.57</v>
      </c>
    </row>
    <row r="68" spans="1:18" x14ac:dyDescent="0.4">
      <c r="A68" s="13">
        <v>44626</v>
      </c>
      <c r="B68">
        <v>21.84</v>
      </c>
      <c r="C68">
        <v>21.83</v>
      </c>
      <c r="D68">
        <v>21</v>
      </c>
      <c r="E68">
        <v>21.82</v>
      </c>
      <c r="F68">
        <v>21.33</v>
      </c>
      <c r="G68">
        <v>21.93</v>
      </c>
      <c r="H68">
        <v>22.09</v>
      </c>
      <c r="J68" s="13">
        <v>44626</v>
      </c>
      <c r="L68">
        <v>12.78</v>
      </c>
      <c r="N68">
        <v>20.51</v>
      </c>
      <c r="P68">
        <v>20.56</v>
      </c>
      <c r="Q68">
        <v>17.59</v>
      </c>
      <c r="R68">
        <v>21.1</v>
      </c>
    </row>
    <row r="69" spans="1:18" x14ac:dyDescent="0.4">
      <c r="A69" s="13">
        <v>44627</v>
      </c>
      <c r="B69">
        <v>13.25</v>
      </c>
      <c r="C69">
        <v>12.76</v>
      </c>
      <c r="D69">
        <v>13.66</v>
      </c>
      <c r="E69">
        <v>13.3</v>
      </c>
      <c r="F69">
        <v>12.02</v>
      </c>
      <c r="G69">
        <v>8.25</v>
      </c>
      <c r="H69">
        <v>6.01</v>
      </c>
      <c r="J69" s="13">
        <v>44627</v>
      </c>
      <c r="L69">
        <v>14.47</v>
      </c>
      <c r="N69">
        <v>13.93</v>
      </c>
      <c r="P69">
        <v>14.37</v>
      </c>
      <c r="Q69">
        <v>15.18</v>
      </c>
      <c r="R69">
        <v>14.71</v>
      </c>
    </row>
    <row r="70" spans="1:18" x14ac:dyDescent="0.4">
      <c r="A70" s="13">
        <v>44628</v>
      </c>
      <c r="B70">
        <v>20.61</v>
      </c>
      <c r="C70">
        <v>19.82</v>
      </c>
      <c r="D70">
        <v>19.739999999999998</v>
      </c>
      <c r="E70">
        <v>20.66</v>
      </c>
      <c r="F70">
        <v>20.13</v>
      </c>
      <c r="G70">
        <v>20.74</v>
      </c>
      <c r="H70">
        <v>20.73</v>
      </c>
      <c r="J70" s="13">
        <v>44628</v>
      </c>
      <c r="L70">
        <v>17.989999999999998</v>
      </c>
      <c r="N70">
        <v>19.190000000000001</v>
      </c>
      <c r="P70">
        <v>19.62</v>
      </c>
      <c r="Q70">
        <v>19.170000000000002</v>
      </c>
      <c r="R70">
        <v>19.690000000000001</v>
      </c>
    </row>
    <row r="71" spans="1:18" x14ac:dyDescent="0.4">
      <c r="A71" s="13">
        <v>44629</v>
      </c>
      <c r="B71">
        <v>19.82</v>
      </c>
      <c r="C71">
        <v>19.21</v>
      </c>
      <c r="D71">
        <v>18.12</v>
      </c>
      <c r="E71">
        <v>19.489999999999998</v>
      </c>
      <c r="F71">
        <v>19.239999999999998</v>
      </c>
      <c r="G71">
        <v>20.87</v>
      </c>
      <c r="H71">
        <v>20.59</v>
      </c>
      <c r="J71" s="13">
        <v>44629</v>
      </c>
      <c r="L71">
        <v>17.39</v>
      </c>
      <c r="N71">
        <v>19.02</v>
      </c>
      <c r="P71">
        <v>19.11</v>
      </c>
      <c r="Q71">
        <v>17.559999999999999</v>
      </c>
      <c r="R71">
        <v>19.43</v>
      </c>
    </row>
    <row r="72" spans="1:18" x14ac:dyDescent="0.4">
      <c r="A72" s="13">
        <v>44630</v>
      </c>
      <c r="B72">
        <v>18.98</v>
      </c>
      <c r="C72">
        <v>20.04</v>
      </c>
      <c r="D72">
        <v>18.600000000000001</v>
      </c>
      <c r="E72">
        <v>20.51</v>
      </c>
      <c r="F72">
        <v>18.649999999999999</v>
      </c>
      <c r="G72">
        <v>20.2</v>
      </c>
      <c r="H72">
        <v>19.91</v>
      </c>
      <c r="J72" s="13">
        <v>44630</v>
      </c>
      <c r="L72">
        <v>14.54</v>
      </c>
      <c r="N72">
        <v>18.47</v>
      </c>
      <c r="P72">
        <v>19.920000000000002</v>
      </c>
      <c r="Q72">
        <v>18.04</v>
      </c>
      <c r="R72">
        <v>19.84</v>
      </c>
    </row>
    <row r="73" spans="1:18" x14ac:dyDescent="0.4">
      <c r="A73" s="13">
        <v>44631</v>
      </c>
      <c r="B73">
        <v>13.68</v>
      </c>
      <c r="C73">
        <v>18.079999999999998</v>
      </c>
      <c r="D73">
        <v>17.62</v>
      </c>
      <c r="E73">
        <v>19</v>
      </c>
      <c r="F73">
        <v>15.93</v>
      </c>
      <c r="G73">
        <v>14.22</v>
      </c>
      <c r="H73">
        <v>8.48</v>
      </c>
      <c r="J73" s="13">
        <v>44631</v>
      </c>
      <c r="L73">
        <v>19.989999999999998</v>
      </c>
      <c r="N73">
        <v>16.059999999999999</v>
      </c>
      <c r="P73">
        <v>16.14</v>
      </c>
      <c r="Q73">
        <v>13.47</v>
      </c>
      <c r="R73">
        <v>15.52</v>
      </c>
    </row>
    <row r="74" spans="1:18" x14ac:dyDescent="0.4">
      <c r="A74" s="13">
        <v>44632</v>
      </c>
      <c r="B74">
        <v>12.96</v>
      </c>
      <c r="C74">
        <v>19.739999999999998</v>
      </c>
      <c r="D74">
        <v>18.54</v>
      </c>
      <c r="E74">
        <v>20.46</v>
      </c>
      <c r="F74">
        <v>14.75</v>
      </c>
      <c r="G74">
        <v>20.12</v>
      </c>
      <c r="H74">
        <v>20.64</v>
      </c>
      <c r="J74" s="13">
        <v>44632</v>
      </c>
      <c r="L74">
        <v>16.64</v>
      </c>
      <c r="N74">
        <v>12.97</v>
      </c>
      <c r="P74">
        <v>14.38</v>
      </c>
      <c r="Q74">
        <v>16.21</v>
      </c>
      <c r="R74">
        <v>18.079999999999998</v>
      </c>
    </row>
    <row r="75" spans="1:18" x14ac:dyDescent="0.4">
      <c r="A75" s="13">
        <v>44633</v>
      </c>
      <c r="B75">
        <v>7.79</v>
      </c>
      <c r="C75">
        <v>6.41</v>
      </c>
      <c r="D75">
        <v>9.58</v>
      </c>
      <c r="E75">
        <v>10.57</v>
      </c>
      <c r="F75">
        <v>9.33</v>
      </c>
      <c r="G75">
        <v>15.99</v>
      </c>
      <c r="H75">
        <v>11.96</v>
      </c>
      <c r="J75" s="13">
        <v>44633</v>
      </c>
      <c r="L75">
        <v>11.85</v>
      </c>
      <c r="N75">
        <v>9.92</v>
      </c>
      <c r="P75">
        <v>10.6</v>
      </c>
      <c r="Q75">
        <v>12.18</v>
      </c>
      <c r="R75">
        <v>9.4600000000000009</v>
      </c>
    </row>
    <row r="76" spans="1:18" x14ac:dyDescent="0.4">
      <c r="A76" s="13">
        <v>44634</v>
      </c>
      <c r="B76">
        <v>11.66</v>
      </c>
      <c r="C76">
        <v>10.33</v>
      </c>
      <c r="D76">
        <v>10.09</v>
      </c>
      <c r="E76">
        <v>14.28</v>
      </c>
      <c r="F76">
        <v>16.420000000000002</v>
      </c>
      <c r="G76">
        <v>17.66</v>
      </c>
      <c r="H76">
        <v>17.73</v>
      </c>
      <c r="J76" s="13">
        <v>44634</v>
      </c>
      <c r="L76">
        <v>9.9600000000000009</v>
      </c>
      <c r="N76">
        <v>17.079999999999998</v>
      </c>
      <c r="P76">
        <v>18.059999999999999</v>
      </c>
      <c r="Q76">
        <v>16.59</v>
      </c>
      <c r="R76">
        <v>19.57</v>
      </c>
    </row>
    <row r="77" spans="1:18" x14ac:dyDescent="0.4">
      <c r="A77" s="13">
        <v>44635</v>
      </c>
      <c r="B77">
        <v>22.57</v>
      </c>
      <c r="C77">
        <v>22.3</v>
      </c>
      <c r="D77">
        <v>22.2</v>
      </c>
      <c r="E77">
        <v>21.31</v>
      </c>
      <c r="F77">
        <v>21.87</v>
      </c>
      <c r="G77">
        <v>18.649999999999999</v>
      </c>
      <c r="H77">
        <v>19.5</v>
      </c>
      <c r="J77" s="13">
        <v>44635</v>
      </c>
      <c r="L77">
        <v>16.12</v>
      </c>
      <c r="N77">
        <v>21.64</v>
      </c>
      <c r="P77">
        <v>21.97</v>
      </c>
      <c r="Q77">
        <v>20.37</v>
      </c>
      <c r="R77">
        <v>21.36</v>
      </c>
    </row>
    <row r="78" spans="1:18" x14ac:dyDescent="0.4">
      <c r="A78" s="13">
        <v>44636</v>
      </c>
      <c r="B78">
        <v>22.06</v>
      </c>
      <c r="C78">
        <v>21.62</v>
      </c>
      <c r="D78">
        <v>21.56</v>
      </c>
      <c r="E78">
        <v>22.19</v>
      </c>
      <c r="F78">
        <v>21.51</v>
      </c>
      <c r="G78">
        <v>22.44</v>
      </c>
      <c r="H78">
        <v>20.94</v>
      </c>
      <c r="J78" s="13">
        <v>44636</v>
      </c>
      <c r="L78">
        <v>21.31</v>
      </c>
      <c r="N78">
        <v>21.55</v>
      </c>
      <c r="P78">
        <v>18.77</v>
      </c>
      <c r="Q78">
        <v>21.22</v>
      </c>
      <c r="R78">
        <v>21.26</v>
      </c>
    </row>
    <row r="79" spans="1:18" x14ac:dyDescent="0.4">
      <c r="A79" s="13">
        <v>44637</v>
      </c>
      <c r="B79">
        <v>12.62</v>
      </c>
      <c r="C79">
        <v>10.86</v>
      </c>
      <c r="D79">
        <v>11.76</v>
      </c>
      <c r="E79">
        <v>13.51</v>
      </c>
      <c r="F79">
        <v>13.19</v>
      </c>
      <c r="G79">
        <v>12.26</v>
      </c>
      <c r="H79">
        <v>10.99</v>
      </c>
      <c r="J79" s="13">
        <v>44637</v>
      </c>
      <c r="L79">
        <v>6.79</v>
      </c>
      <c r="N79">
        <v>15.43</v>
      </c>
      <c r="P79">
        <v>16.010000000000002</v>
      </c>
      <c r="Q79">
        <v>17.34</v>
      </c>
      <c r="R79">
        <v>17.52</v>
      </c>
    </row>
    <row r="80" spans="1:18" x14ac:dyDescent="0.4">
      <c r="A80" s="13">
        <v>44638</v>
      </c>
      <c r="B80">
        <v>3</v>
      </c>
      <c r="C80">
        <v>5.66</v>
      </c>
      <c r="D80">
        <v>7.21</v>
      </c>
      <c r="E80">
        <v>4.51</v>
      </c>
      <c r="F80">
        <v>2.42</v>
      </c>
      <c r="G80">
        <v>10.48</v>
      </c>
      <c r="H80">
        <v>5.43</v>
      </c>
      <c r="J80" s="13">
        <v>44638</v>
      </c>
      <c r="L80">
        <v>1.67</v>
      </c>
      <c r="N80">
        <v>3.19</v>
      </c>
      <c r="P80">
        <v>2.0499999999999998</v>
      </c>
      <c r="Q80">
        <v>0.96</v>
      </c>
      <c r="R80">
        <v>2.1</v>
      </c>
    </row>
    <row r="81" spans="1:18" x14ac:dyDescent="0.4">
      <c r="A81" s="13">
        <v>44639</v>
      </c>
      <c r="B81">
        <v>6.02</v>
      </c>
      <c r="C81">
        <v>5.74</v>
      </c>
      <c r="D81">
        <v>4.37</v>
      </c>
      <c r="E81">
        <v>5.04</v>
      </c>
      <c r="F81">
        <v>11.45</v>
      </c>
      <c r="G81">
        <v>19.29</v>
      </c>
      <c r="H81">
        <v>11.84</v>
      </c>
      <c r="J81" s="13">
        <v>44639</v>
      </c>
      <c r="L81">
        <v>4.74</v>
      </c>
      <c r="N81">
        <v>8.4700000000000006</v>
      </c>
      <c r="P81">
        <v>10.34</v>
      </c>
      <c r="Q81">
        <v>10.96</v>
      </c>
      <c r="R81">
        <v>14.6</v>
      </c>
    </row>
    <row r="82" spans="1:18" x14ac:dyDescent="0.4">
      <c r="A82" s="13">
        <v>44640</v>
      </c>
      <c r="B82">
        <v>14.18</v>
      </c>
      <c r="C82">
        <v>13.3</v>
      </c>
      <c r="D82">
        <v>14.29</v>
      </c>
      <c r="E82">
        <v>15.54</v>
      </c>
      <c r="F82">
        <v>14.08</v>
      </c>
      <c r="G82">
        <v>20.94</v>
      </c>
      <c r="H82">
        <v>17.64</v>
      </c>
      <c r="J82" s="13">
        <v>44640</v>
      </c>
      <c r="L82">
        <v>16.84</v>
      </c>
      <c r="N82">
        <v>14.61</v>
      </c>
      <c r="P82">
        <v>19.84</v>
      </c>
      <c r="Q82">
        <v>18.059999999999999</v>
      </c>
      <c r="R82">
        <v>17.079999999999998</v>
      </c>
    </row>
    <row r="83" spans="1:18" x14ac:dyDescent="0.4">
      <c r="A83" s="13">
        <v>44641</v>
      </c>
      <c r="B83">
        <v>12.88</v>
      </c>
      <c r="C83">
        <v>8.7200000000000006</v>
      </c>
      <c r="D83">
        <v>6.53</v>
      </c>
      <c r="E83">
        <v>6.77</v>
      </c>
      <c r="F83">
        <v>11.44</v>
      </c>
      <c r="G83">
        <v>5.52</v>
      </c>
      <c r="H83">
        <v>8.19</v>
      </c>
      <c r="J83" s="13">
        <v>44641</v>
      </c>
      <c r="L83">
        <v>17</v>
      </c>
      <c r="N83">
        <v>17.27</v>
      </c>
      <c r="P83">
        <v>13.53</v>
      </c>
      <c r="Q83">
        <v>17.670000000000002</v>
      </c>
      <c r="R83">
        <v>16.32</v>
      </c>
    </row>
    <row r="84" spans="1:18" x14ac:dyDescent="0.4">
      <c r="A84" s="13">
        <v>44642</v>
      </c>
      <c r="B84">
        <v>16.82</v>
      </c>
      <c r="C84">
        <v>15.89</v>
      </c>
      <c r="D84">
        <v>13.76</v>
      </c>
      <c r="E84">
        <v>13.02</v>
      </c>
      <c r="F84">
        <v>10.24</v>
      </c>
      <c r="G84">
        <v>10.44</v>
      </c>
      <c r="H84">
        <v>10.41</v>
      </c>
      <c r="J84" s="13">
        <v>44642</v>
      </c>
      <c r="L84">
        <v>11.9</v>
      </c>
      <c r="N84">
        <v>13.38</v>
      </c>
      <c r="P84">
        <v>8.76</v>
      </c>
      <c r="Q84">
        <v>6.65</v>
      </c>
      <c r="R84">
        <v>11.5</v>
      </c>
    </row>
    <row r="85" spans="1:18" x14ac:dyDescent="0.4">
      <c r="A85" s="13">
        <v>44643</v>
      </c>
      <c r="B85">
        <v>6.18</v>
      </c>
      <c r="C85">
        <v>4.41</v>
      </c>
      <c r="D85">
        <v>5.39</v>
      </c>
      <c r="E85">
        <v>3.31</v>
      </c>
      <c r="F85">
        <v>2.99</v>
      </c>
      <c r="G85">
        <v>3.02</v>
      </c>
      <c r="H85">
        <v>3.53</v>
      </c>
      <c r="J85" s="13">
        <v>44643</v>
      </c>
      <c r="L85">
        <v>8.06</v>
      </c>
      <c r="N85">
        <v>6.23</v>
      </c>
      <c r="P85">
        <v>6.34</v>
      </c>
      <c r="Q85">
        <v>11.8</v>
      </c>
      <c r="R85">
        <v>8.27</v>
      </c>
    </row>
    <row r="86" spans="1:18" x14ac:dyDescent="0.4">
      <c r="A86" s="13">
        <v>44644</v>
      </c>
      <c r="B86">
        <v>22.09</v>
      </c>
      <c r="C86">
        <v>21.11</v>
      </c>
      <c r="D86">
        <v>22.26</v>
      </c>
      <c r="E86">
        <v>23.24</v>
      </c>
      <c r="F86">
        <v>22.32</v>
      </c>
      <c r="G86">
        <v>24.16</v>
      </c>
      <c r="H86">
        <v>24.17</v>
      </c>
      <c r="J86" s="13">
        <v>44644</v>
      </c>
      <c r="L86">
        <v>20.71</v>
      </c>
      <c r="N86">
        <v>21.33</v>
      </c>
      <c r="P86">
        <v>21.46</v>
      </c>
      <c r="Q86">
        <v>19.579999999999998</v>
      </c>
      <c r="R86">
        <v>22.98</v>
      </c>
    </row>
    <row r="87" spans="1:18" x14ac:dyDescent="0.4">
      <c r="A87" s="13">
        <v>44645</v>
      </c>
      <c r="B87">
        <v>17.43</v>
      </c>
      <c r="C87">
        <v>16.12</v>
      </c>
      <c r="D87">
        <v>14.84</v>
      </c>
      <c r="E87">
        <v>18.03</v>
      </c>
      <c r="F87">
        <v>18.440000000000001</v>
      </c>
      <c r="G87">
        <v>17.52</v>
      </c>
      <c r="H87">
        <v>17.57</v>
      </c>
      <c r="J87" s="13">
        <v>44645</v>
      </c>
      <c r="L87">
        <v>18.36</v>
      </c>
      <c r="N87">
        <v>20.27</v>
      </c>
      <c r="P87">
        <v>20.93</v>
      </c>
      <c r="Q87">
        <v>21.17</v>
      </c>
      <c r="R87">
        <v>21.46</v>
      </c>
    </row>
    <row r="88" spans="1:18" x14ac:dyDescent="0.4">
      <c r="A88" s="13">
        <v>44646</v>
      </c>
      <c r="B88">
        <v>4.67</v>
      </c>
      <c r="C88">
        <v>3.31</v>
      </c>
      <c r="D88">
        <v>3.15</v>
      </c>
      <c r="E88">
        <v>3.66</v>
      </c>
      <c r="F88">
        <v>4.43</v>
      </c>
      <c r="G88">
        <v>6.18</v>
      </c>
      <c r="H88">
        <v>2.4300000000000002</v>
      </c>
      <c r="J88" s="13">
        <v>44646</v>
      </c>
      <c r="L88">
        <v>4.82</v>
      </c>
      <c r="N88">
        <v>2.06</v>
      </c>
      <c r="P88">
        <v>3.23</v>
      </c>
      <c r="Q88">
        <v>4.42</v>
      </c>
      <c r="R88">
        <v>1.9</v>
      </c>
    </row>
    <row r="89" spans="1:18" x14ac:dyDescent="0.4">
      <c r="A89" s="13">
        <v>44647</v>
      </c>
      <c r="B89">
        <v>20.94</v>
      </c>
      <c r="C89">
        <v>20.87</v>
      </c>
      <c r="D89">
        <v>22.31</v>
      </c>
      <c r="E89">
        <v>21.09</v>
      </c>
      <c r="F89">
        <v>23.01</v>
      </c>
      <c r="G89">
        <v>23.6</v>
      </c>
      <c r="H89">
        <v>21.71</v>
      </c>
      <c r="J89" s="13">
        <v>44647</v>
      </c>
      <c r="L89">
        <v>22.22</v>
      </c>
      <c r="N89">
        <v>22.69</v>
      </c>
      <c r="P89">
        <v>19.510000000000002</v>
      </c>
      <c r="Q89">
        <v>20.75</v>
      </c>
      <c r="R89">
        <v>19.36</v>
      </c>
    </row>
    <row r="90" spans="1:18" x14ac:dyDescent="0.4">
      <c r="A90" s="13">
        <v>44648</v>
      </c>
      <c r="B90">
        <v>12.38</v>
      </c>
      <c r="C90">
        <v>11.36</v>
      </c>
      <c r="D90">
        <v>11.18</v>
      </c>
      <c r="E90">
        <v>11.96</v>
      </c>
      <c r="F90">
        <v>12.06</v>
      </c>
      <c r="G90">
        <v>9.59</v>
      </c>
      <c r="H90">
        <v>8.2899999999999991</v>
      </c>
      <c r="J90" s="13">
        <v>44648</v>
      </c>
      <c r="L90">
        <v>18.64</v>
      </c>
      <c r="N90">
        <v>13.75</v>
      </c>
      <c r="P90">
        <v>13.1</v>
      </c>
      <c r="Q90">
        <v>15.79</v>
      </c>
      <c r="R90">
        <v>15.06</v>
      </c>
    </row>
    <row r="91" spans="1:18" x14ac:dyDescent="0.4">
      <c r="A91" s="13">
        <v>44649</v>
      </c>
      <c r="B91">
        <v>18.87</v>
      </c>
      <c r="C91">
        <v>19.600000000000001</v>
      </c>
      <c r="D91">
        <v>16.55</v>
      </c>
      <c r="E91">
        <v>12.74</v>
      </c>
      <c r="F91">
        <v>13.03</v>
      </c>
      <c r="G91">
        <v>3.94</v>
      </c>
      <c r="H91">
        <v>3.89</v>
      </c>
      <c r="J91" s="13">
        <v>44649</v>
      </c>
      <c r="L91">
        <v>20.14</v>
      </c>
      <c r="N91">
        <v>13.2</v>
      </c>
      <c r="P91">
        <v>12.78</v>
      </c>
      <c r="Q91">
        <v>11.3</v>
      </c>
      <c r="R91">
        <v>8.81</v>
      </c>
    </row>
    <row r="92" spans="1:18" x14ac:dyDescent="0.4">
      <c r="A92" s="13">
        <v>44650</v>
      </c>
      <c r="B92">
        <v>10.16</v>
      </c>
      <c r="C92">
        <v>8.5</v>
      </c>
      <c r="D92">
        <v>11.63</v>
      </c>
      <c r="E92">
        <v>17.57</v>
      </c>
      <c r="F92">
        <v>14.11</v>
      </c>
      <c r="G92">
        <v>5.99</v>
      </c>
      <c r="H92">
        <v>17.489999999999998</v>
      </c>
      <c r="J92" s="13">
        <v>44650</v>
      </c>
      <c r="L92">
        <v>18.34</v>
      </c>
      <c r="N92">
        <v>11.93</v>
      </c>
      <c r="P92">
        <v>20.329999999999998</v>
      </c>
      <c r="Q92">
        <v>21.85</v>
      </c>
      <c r="R92">
        <v>17.12</v>
      </c>
    </row>
    <row r="93" spans="1:18" x14ac:dyDescent="0.4">
      <c r="A93" s="13">
        <v>44651</v>
      </c>
      <c r="B93">
        <v>2.63</v>
      </c>
      <c r="C93">
        <v>8.9</v>
      </c>
      <c r="D93">
        <v>7.45</v>
      </c>
      <c r="E93">
        <v>5.37</v>
      </c>
      <c r="F93">
        <v>4.2699999999999996</v>
      </c>
      <c r="G93">
        <v>15.92</v>
      </c>
      <c r="H93">
        <v>10.78</v>
      </c>
      <c r="J93" s="13">
        <v>44651</v>
      </c>
      <c r="L93">
        <v>3.23</v>
      </c>
      <c r="N93">
        <v>8.5399999999999991</v>
      </c>
      <c r="P93">
        <v>2.78</v>
      </c>
      <c r="Q93">
        <v>3.95</v>
      </c>
      <c r="R93">
        <v>8.0399999999999991</v>
      </c>
    </row>
    <row r="94" spans="1:18" x14ac:dyDescent="0.4">
      <c r="A94" s="13">
        <v>44652</v>
      </c>
      <c r="B94">
        <v>23.36</v>
      </c>
      <c r="C94">
        <v>22.26</v>
      </c>
      <c r="D94">
        <v>21.26</v>
      </c>
      <c r="E94">
        <v>21.17</v>
      </c>
      <c r="F94">
        <v>23.03</v>
      </c>
      <c r="G94">
        <v>21.04</v>
      </c>
      <c r="H94">
        <v>20.440000000000001</v>
      </c>
      <c r="J94" s="13">
        <v>44652</v>
      </c>
      <c r="L94">
        <v>19.850000000000001</v>
      </c>
      <c r="N94">
        <v>23.19</v>
      </c>
      <c r="P94">
        <v>22.22</v>
      </c>
      <c r="Q94">
        <v>24.2</v>
      </c>
      <c r="R94">
        <v>24.68</v>
      </c>
    </row>
    <row r="95" spans="1:18" x14ac:dyDescent="0.4">
      <c r="A95" s="13">
        <v>44653</v>
      </c>
      <c r="B95">
        <v>21.48</v>
      </c>
      <c r="C95">
        <v>21.91</v>
      </c>
      <c r="D95">
        <v>21.15</v>
      </c>
      <c r="E95">
        <v>21.82</v>
      </c>
      <c r="F95">
        <v>19.77</v>
      </c>
      <c r="G95">
        <v>15.38</v>
      </c>
      <c r="H95">
        <v>15.53</v>
      </c>
      <c r="J95" s="13">
        <v>44653</v>
      </c>
      <c r="L95">
        <v>24.4</v>
      </c>
      <c r="N95">
        <v>19.79</v>
      </c>
      <c r="P95">
        <v>20.67</v>
      </c>
      <c r="Q95">
        <v>17.48</v>
      </c>
      <c r="R95">
        <v>17.62</v>
      </c>
    </row>
    <row r="96" spans="1:18" x14ac:dyDescent="0.4">
      <c r="A96" s="13">
        <v>44654</v>
      </c>
      <c r="B96">
        <v>25.72</v>
      </c>
      <c r="C96">
        <v>25.89</v>
      </c>
      <c r="D96">
        <v>25.51</v>
      </c>
      <c r="E96">
        <v>24.68</v>
      </c>
      <c r="F96">
        <v>23.56</v>
      </c>
      <c r="G96">
        <v>21.99</v>
      </c>
      <c r="H96">
        <v>22.91</v>
      </c>
      <c r="J96" s="13">
        <v>44654</v>
      </c>
      <c r="L96">
        <v>24.21</v>
      </c>
      <c r="N96">
        <v>25.38</v>
      </c>
      <c r="P96">
        <v>23.16</v>
      </c>
      <c r="Q96">
        <v>20.170000000000002</v>
      </c>
      <c r="R96">
        <v>20.63</v>
      </c>
    </row>
    <row r="97" spans="1:18" x14ac:dyDescent="0.4">
      <c r="A97" s="13">
        <v>44655</v>
      </c>
      <c r="B97">
        <v>25.83</v>
      </c>
      <c r="C97">
        <v>25.76</v>
      </c>
      <c r="D97">
        <v>25.26</v>
      </c>
      <c r="E97">
        <v>25.87</v>
      </c>
      <c r="F97">
        <v>26.09</v>
      </c>
      <c r="G97">
        <v>26.04</v>
      </c>
      <c r="H97">
        <v>26.15</v>
      </c>
      <c r="J97" s="13">
        <v>44655</v>
      </c>
      <c r="L97">
        <v>21.1</v>
      </c>
      <c r="N97">
        <v>25.53</v>
      </c>
      <c r="P97">
        <v>22.76</v>
      </c>
      <c r="Q97">
        <v>24.65</v>
      </c>
      <c r="R97">
        <v>24.41</v>
      </c>
    </row>
    <row r="98" spans="1:18" x14ac:dyDescent="0.4">
      <c r="A98" s="13">
        <v>44656</v>
      </c>
      <c r="B98">
        <v>21.37</v>
      </c>
      <c r="C98">
        <v>22.61</v>
      </c>
      <c r="D98">
        <v>20.86</v>
      </c>
      <c r="E98">
        <v>23.65</v>
      </c>
      <c r="F98">
        <v>22.09</v>
      </c>
      <c r="G98">
        <v>23.75</v>
      </c>
      <c r="H98">
        <v>24.46</v>
      </c>
      <c r="J98" s="13">
        <v>44656</v>
      </c>
      <c r="L98">
        <v>23.8</v>
      </c>
      <c r="N98">
        <v>24.42</v>
      </c>
      <c r="P98">
        <v>24.48</v>
      </c>
      <c r="Q98">
        <v>24.17</v>
      </c>
      <c r="R98">
        <v>24.72</v>
      </c>
    </row>
    <row r="99" spans="1:18" x14ac:dyDescent="0.4">
      <c r="A99" s="13">
        <v>44657</v>
      </c>
      <c r="B99">
        <v>24.38</v>
      </c>
      <c r="C99">
        <v>22.71</v>
      </c>
      <c r="D99">
        <v>23.32</v>
      </c>
      <c r="E99">
        <v>23.45</v>
      </c>
      <c r="F99">
        <v>23.85</v>
      </c>
      <c r="G99">
        <v>22.36</v>
      </c>
      <c r="H99">
        <v>23.27</v>
      </c>
      <c r="J99" s="13">
        <v>44657</v>
      </c>
      <c r="L99">
        <v>23.37</v>
      </c>
      <c r="N99">
        <v>24.08</v>
      </c>
      <c r="P99">
        <v>23.81</v>
      </c>
      <c r="Q99">
        <v>24.01</v>
      </c>
      <c r="R99">
        <v>23.19</v>
      </c>
    </row>
    <row r="100" spans="1:18" x14ac:dyDescent="0.4">
      <c r="A100" s="13">
        <v>44658</v>
      </c>
      <c r="B100">
        <v>22.55</v>
      </c>
      <c r="C100">
        <v>21.74</v>
      </c>
      <c r="D100">
        <v>22.42</v>
      </c>
      <c r="E100">
        <v>23.45</v>
      </c>
      <c r="F100">
        <v>22.7</v>
      </c>
      <c r="G100">
        <v>23.55</v>
      </c>
      <c r="H100">
        <v>23.45</v>
      </c>
      <c r="J100" s="13">
        <v>44658</v>
      </c>
      <c r="L100">
        <v>19.72</v>
      </c>
      <c r="N100">
        <v>21.45</v>
      </c>
      <c r="P100">
        <v>23.57</v>
      </c>
      <c r="Q100">
        <v>23.19</v>
      </c>
      <c r="R100">
        <v>23.74</v>
      </c>
    </row>
    <row r="101" spans="1:18" x14ac:dyDescent="0.4">
      <c r="A101" s="13">
        <v>44659</v>
      </c>
      <c r="B101">
        <v>25.57</v>
      </c>
      <c r="C101">
        <v>24.94</v>
      </c>
      <c r="D101">
        <v>24.86</v>
      </c>
      <c r="E101">
        <v>25.48</v>
      </c>
      <c r="F101">
        <v>24.75</v>
      </c>
      <c r="G101">
        <v>25.81</v>
      </c>
      <c r="H101">
        <v>26.14</v>
      </c>
      <c r="J101" s="13">
        <v>44659</v>
      </c>
      <c r="L101">
        <v>24.35</v>
      </c>
      <c r="N101">
        <v>25.09</v>
      </c>
      <c r="P101">
        <v>25.65</v>
      </c>
      <c r="Q101">
        <v>24.12</v>
      </c>
      <c r="R101">
        <v>24.95</v>
      </c>
    </row>
    <row r="102" spans="1:18" x14ac:dyDescent="0.4">
      <c r="A102" s="13">
        <v>44660</v>
      </c>
      <c r="B102">
        <v>25.79</v>
      </c>
      <c r="C102">
        <v>25.94</v>
      </c>
      <c r="D102">
        <v>25.42</v>
      </c>
      <c r="E102">
        <v>25.64</v>
      </c>
      <c r="F102">
        <v>25.11</v>
      </c>
      <c r="G102">
        <v>26.22</v>
      </c>
      <c r="H102">
        <v>26.15</v>
      </c>
      <c r="J102" s="13">
        <v>44660</v>
      </c>
      <c r="L102">
        <v>25.68</v>
      </c>
      <c r="N102">
        <v>25.09</v>
      </c>
      <c r="P102">
        <v>25.52</v>
      </c>
      <c r="Q102">
        <v>24.82</v>
      </c>
      <c r="R102">
        <v>24.52</v>
      </c>
    </row>
    <row r="103" spans="1:18" x14ac:dyDescent="0.4">
      <c r="A103" s="13">
        <v>44661</v>
      </c>
      <c r="B103">
        <v>23.01</v>
      </c>
      <c r="C103">
        <v>23.9</v>
      </c>
      <c r="D103">
        <v>23.6</v>
      </c>
      <c r="E103">
        <v>24.69</v>
      </c>
      <c r="F103">
        <v>23.85</v>
      </c>
      <c r="G103">
        <v>25.67</v>
      </c>
      <c r="H103">
        <v>26.04</v>
      </c>
      <c r="J103" s="13">
        <v>44661</v>
      </c>
      <c r="L103">
        <v>23.44</v>
      </c>
      <c r="N103">
        <v>23.72</v>
      </c>
      <c r="P103">
        <v>23.18</v>
      </c>
      <c r="Q103">
        <v>23.21</v>
      </c>
      <c r="R103">
        <v>24.1</v>
      </c>
    </row>
    <row r="104" spans="1:18" x14ac:dyDescent="0.4">
      <c r="A104" s="13">
        <v>44662</v>
      </c>
      <c r="B104">
        <v>9.99</v>
      </c>
      <c r="C104">
        <v>7.74</v>
      </c>
      <c r="D104">
        <v>5.4</v>
      </c>
      <c r="E104">
        <v>6.16</v>
      </c>
      <c r="F104">
        <v>9.65</v>
      </c>
      <c r="G104">
        <v>2.71</v>
      </c>
      <c r="H104">
        <v>1.44</v>
      </c>
      <c r="J104" s="13">
        <v>44662</v>
      </c>
      <c r="L104">
        <v>19.59</v>
      </c>
      <c r="N104">
        <v>14.38</v>
      </c>
      <c r="P104">
        <v>12.61</v>
      </c>
      <c r="Q104">
        <v>14.86</v>
      </c>
      <c r="R104">
        <v>14.41</v>
      </c>
    </row>
    <row r="105" spans="1:18" x14ac:dyDescent="0.4">
      <c r="A105" s="13">
        <v>44663</v>
      </c>
      <c r="B105">
        <v>20.43</v>
      </c>
      <c r="C105">
        <v>17.329999999999998</v>
      </c>
      <c r="D105">
        <v>18.95</v>
      </c>
      <c r="E105">
        <v>23.32</v>
      </c>
      <c r="F105">
        <v>16.37</v>
      </c>
      <c r="G105">
        <v>11.16</v>
      </c>
      <c r="H105">
        <v>21.18</v>
      </c>
      <c r="J105" s="13">
        <v>44663</v>
      </c>
      <c r="L105">
        <v>22.94</v>
      </c>
      <c r="N105">
        <v>15.39</v>
      </c>
      <c r="P105">
        <v>18.23</v>
      </c>
      <c r="Q105">
        <v>23.45</v>
      </c>
      <c r="R105">
        <v>16.95</v>
      </c>
    </row>
    <row r="106" spans="1:18" x14ac:dyDescent="0.4">
      <c r="A106" s="13">
        <v>44664</v>
      </c>
      <c r="B106">
        <v>14.08</v>
      </c>
      <c r="C106">
        <v>18.579999999999998</v>
      </c>
      <c r="D106">
        <v>19.14</v>
      </c>
      <c r="E106">
        <v>14.13</v>
      </c>
      <c r="F106">
        <v>13.61</v>
      </c>
      <c r="G106">
        <v>17.440000000000001</v>
      </c>
      <c r="H106">
        <v>17.13</v>
      </c>
      <c r="J106" s="13">
        <v>44664</v>
      </c>
      <c r="L106">
        <v>6.46</v>
      </c>
      <c r="N106">
        <v>17.68</v>
      </c>
      <c r="P106">
        <v>15.89</v>
      </c>
      <c r="Q106">
        <v>16.89</v>
      </c>
      <c r="R106">
        <v>18.68</v>
      </c>
    </row>
    <row r="107" spans="1:18" x14ac:dyDescent="0.4">
      <c r="A107" s="13">
        <v>44665</v>
      </c>
      <c r="B107">
        <v>2.64</v>
      </c>
      <c r="C107">
        <v>3.64</v>
      </c>
      <c r="D107">
        <v>4.4400000000000004</v>
      </c>
      <c r="E107">
        <v>6.4</v>
      </c>
      <c r="F107">
        <v>3.61</v>
      </c>
      <c r="G107">
        <v>9.77</v>
      </c>
      <c r="H107">
        <v>14.64</v>
      </c>
      <c r="J107" s="13">
        <v>44665</v>
      </c>
      <c r="L107">
        <v>3.84</v>
      </c>
      <c r="N107">
        <v>3.06</v>
      </c>
      <c r="P107">
        <v>3.92</v>
      </c>
      <c r="Q107">
        <v>5.87</v>
      </c>
      <c r="R107">
        <v>6.54</v>
      </c>
    </row>
    <row r="108" spans="1:18" x14ac:dyDescent="0.4">
      <c r="A108" s="13">
        <v>44666</v>
      </c>
      <c r="B108">
        <v>3.11</v>
      </c>
      <c r="C108">
        <v>16.739999999999998</v>
      </c>
      <c r="D108">
        <v>19.350000000000001</v>
      </c>
      <c r="E108">
        <v>17.579999999999998</v>
      </c>
      <c r="F108">
        <v>9.01</v>
      </c>
      <c r="G108">
        <v>20.010000000000002</v>
      </c>
      <c r="H108">
        <v>18.13</v>
      </c>
      <c r="J108" s="13">
        <v>44666</v>
      </c>
      <c r="L108">
        <v>3.98</v>
      </c>
      <c r="N108">
        <v>6.97</v>
      </c>
      <c r="P108">
        <v>3.54</v>
      </c>
      <c r="Q108">
        <v>7.92</v>
      </c>
      <c r="R108">
        <v>12.34</v>
      </c>
    </row>
    <row r="109" spans="1:18" x14ac:dyDescent="0.4">
      <c r="A109" s="13">
        <v>44667</v>
      </c>
      <c r="B109">
        <v>25.44</v>
      </c>
      <c r="C109">
        <v>26.5</v>
      </c>
      <c r="D109">
        <v>25.43</v>
      </c>
      <c r="E109">
        <v>25.34</v>
      </c>
      <c r="F109">
        <v>25.95</v>
      </c>
      <c r="G109">
        <v>26.9</v>
      </c>
      <c r="H109">
        <v>26.84</v>
      </c>
      <c r="J109" s="13">
        <v>44667</v>
      </c>
      <c r="L109">
        <v>25.39</v>
      </c>
      <c r="N109">
        <v>26.25</v>
      </c>
      <c r="P109">
        <v>25.06</v>
      </c>
      <c r="Q109">
        <v>25.53</v>
      </c>
      <c r="R109">
        <v>26.2</v>
      </c>
    </row>
    <row r="110" spans="1:18" x14ac:dyDescent="0.4">
      <c r="A110" s="13">
        <v>44668</v>
      </c>
      <c r="B110">
        <v>27.02</v>
      </c>
      <c r="C110">
        <v>27.09</v>
      </c>
      <c r="D110">
        <v>26.86</v>
      </c>
      <c r="E110">
        <v>27.63</v>
      </c>
      <c r="F110">
        <v>26.78</v>
      </c>
      <c r="G110">
        <v>27.29</v>
      </c>
      <c r="H110">
        <v>27.06</v>
      </c>
      <c r="J110" s="13">
        <v>44668</v>
      </c>
      <c r="L110">
        <v>27.22</v>
      </c>
      <c r="N110">
        <v>26.86</v>
      </c>
      <c r="P110">
        <v>26.96</v>
      </c>
      <c r="Q110">
        <v>26.99</v>
      </c>
      <c r="R110">
        <v>27.36</v>
      </c>
    </row>
    <row r="111" spans="1:18" x14ac:dyDescent="0.4">
      <c r="A111" s="13">
        <v>44669</v>
      </c>
      <c r="B111">
        <v>14.25</v>
      </c>
      <c r="C111">
        <v>12.88</v>
      </c>
      <c r="D111">
        <v>13.45</v>
      </c>
      <c r="E111">
        <v>14.64</v>
      </c>
      <c r="F111">
        <v>11.91</v>
      </c>
      <c r="G111">
        <v>11.18</v>
      </c>
      <c r="H111">
        <v>7.57</v>
      </c>
      <c r="J111" s="13">
        <v>44669</v>
      </c>
      <c r="L111">
        <v>19.079999999999998</v>
      </c>
      <c r="N111">
        <v>16.55</v>
      </c>
      <c r="P111">
        <v>16.77</v>
      </c>
      <c r="Q111">
        <v>20.079999999999998</v>
      </c>
      <c r="R111">
        <v>18.309999999999999</v>
      </c>
    </row>
    <row r="112" spans="1:18" x14ac:dyDescent="0.4">
      <c r="A112" s="13">
        <v>44670</v>
      </c>
      <c r="B112">
        <v>25.22</v>
      </c>
      <c r="C112">
        <v>24.85</v>
      </c>
      <c r="D112">
        <v>24.53</v>
      </c>
      <c r="E112">
        <v>23.67</v>
      </c>
      <c r="F112">
        <v>24.58</v>
      </c>
      <c r="G112">
        <v>7.94</v>
      </c>
      <c r="H112">
        <v>14.26</v>
      </c>
      <c r="J112" s="13">
        <v>44670</v>
      </c>
      <c r="L112">
        <v>24.83</v>
      </c>
      <c r="N112">
        <v>22.37</v>
      </c>
      <c r="P112">
        <v>24.19</v>
      </c>
      <c r="Q112">
        <v>23.49</v>
      </c>
      <c r="R112">
        <v>22.7</v>
      </c>
    </row>
    <row r="113" spans="1:18" x14ac:dyDescent="0.4">
      <c r="A113" s="13">
        <v>44671</v>
      </c>
      <c r="B113">
        <v>25.99</v>
      </c>
      <c r="C113">
        <v>26.09</v>
      </c>
      <c r="D113">
        <v>26.05</v>
      </c>
      <c r="E113">
        <v>27.15</v>
      </c>
      <c r="F113">
        <v>25.86</v>
      </c>
      <c r="G113">
        <v>24.8</v>
      </c>
      <c r="H113">
        <v>23.77</v>
      </c>
      <c r="J113" s="13">
        <v>44671</v>
      </c>
      <c r="L113">
        <v>26.45</v>
      </c>
      <c r="N113">
        <v>25.98</v>
      </c>
      <c r="P113">
        <v>25.16</v>
      </c>
      <c r="Q113">
        <v>23.19</v>
      </c>
      <c r="R113">
        <v>25.8</v>
      </c>
    </row>
    <row r="114" spans="1:18" x14ac:dyDescent="0.4">
      <c r="A114" s="13">
        <v>44672</v>
      </c>
      <c r="B114">
        <v>3.97</v>
      </c>
      <c r="C114">
        <v>3.75</v>
      </c>
      <c r="D114">
        <v>4.4400000000000004</v>
      </c>
      <c r="E114">
        <v>4.1500000000000004</v>
      </c>
      <c r="F114">
        <v>2.42</v>
      </c>
      <c r="G114">
        <v>3.55</v>
      </c>
      <c r="H114">
        <v>3.39</v>
      </c>
      <c r="J114" s="13">
        <v>44672</v>
      </c>
      <c r="L114">
        <v>7.59</v>
      </c>
      <c r="N114">
        <v>3.69</v>
      </c>
      <c r="P114">
        <v>4.41</v>
      </c>
      <c r="Q114">
        <v>4.96</v>
      </c>
      <c r="R114">
        <v>4.22</v>
      </c>
    </row>
    <row r="115" spans="1:18" x14ac:dyDescent="0.4">
      <c r="A115" s="13">
        <v>44673</v>
      </c>
      <c r="B115">
        <v>25.56</v>
      </c>
      <c r="C115">
        <v>25.37</v>
      </c>
      <c r="D115">
        <v>25.47</v>
      </c>
      <c r="E115">
        <v>24.49</v>
      </c>
      <c r="F115">
        <v>25.64</v>
      </c>
      <c r="G115">
        <v>27.18</v>
      </c>
      <c r="H115">
        <v>26</v>
      </c>
      <c r="J115" s="13">
        <v>44673</v>
      </c>
      <c r="L115">
        <v>25.87</v>
      </c>
      <c r="N115">
        <v>22.8</v>
      </c>
      <c r="P115">
        <v>23.75</v>
      </c>
      <c r="Q115">
        <v>25.56</v>
      </c>
      <c r="R115">
        <v>26.16</v>
      </c>
    </row>
    <row r="116" spans="1:18" x14ac:dyDescent="0.4">
      <c r="A116" s="13">
        <v>44674</v>
      </c>
      <c r="B116">
        <v>4.75</v>
      </c>
      <c r="C116">
        <v>3.89</v>
      </c>
      <c r="D116">
        <v>3.44</v>
      </c>
      <c r="E116">
        <v>3.46</v>
      </c>
      <c r="F116">
        <v>4.3499999999999996</v>
      </c>
      <c r="G116">
        <v>2.91</v>
      </c>
      <c r="H116">
        <v>1.82</v>
      </c>
      <c r="J116" s="13">
        <v>44674</v>
      </c>
      <c r="L116">
        <v>6.56</v>
      </c>
      <c r="N116">
        <v>11.95</v>
      </c>
      <c r="P116">
        <v>7.91</v>
      </c>
      <c r="Q116">
        <v>16.86</v>
      </c>
      <c r="R116">
        <v>11.41</v>
      </c>
    </row>
    <row r="117" spans="1:18" x14ac:dyDescent="0.4">
      <c r="A117" s="13">
        <v>44675</v>
      </c>
      <c r="B117">
        <v>16.579999999999998</v>
      </c>
      <c r="C117">
        <v>13.8</v>
      </c>
      <c r="D117">
        <v>13.41</v>
      </c>
      <c r="E117">
        <v>10.39</v>
      </c>
      <c r="F117">
        <v>4.2699999999999996</v>
      </c>
      <c r="G117">
        <v>3.04</v>
      </c>
      <c r="H117">
        <v>4.71</v>
      </c>
      <c r="J117" s="13">
        <v>44675</v>
      </c>
      <c r="L117">
        <v>17.829999999999998</v>
      </c>
      <c r="N117">
        <v>8</v>
      </c>
      <c r="P117">
        <v>4.33</v>
      </c>
      <c r="Q117">
        <v>5.87</v>
      </c>
      <c r="R117">
        <v>3.64</v>
      </c>
    </row>
    <row r="118" spans="1:18" x14ac:dyDescent="0.4">
      <c r="A118" s="13">
        <v>44676</v>
      </c>
      <c r="B118">
        <v>24.86</v>
      </c>
      <c r="C118">
        <v>20.45</v>
      </c>
      <c r="D118">
        <v>24.33</v>
      </c>
      <c r="E118">
        <v>24.61</v>
      </c>
      <c r="F118">
        <v>23.66</v>
      </c>
      <c r="G118">
        <v>16.57</v>
      </c>
      <c r="H118">
        <v>20.9</v>
      </c>
      <c r="J118" s="13">
        <v>44676</v>
      </c>
      <c r="L118">
        <v>25.8</v>
      </c>
      <c r="N118">
        <v>20.47</v>
      </c>
      <c r="P118">
        <v>17.559999999999999</v>
      </c>
      <c r="Q118">
        <v>22.37</v>
      </c>
      <c r="R118">
        <v>17.309999999999999</v>
      </c>
    </row>
    <row r="119" spans="1:18" x14ac:dyDescent="0.4">
      <c r="A119" s="13">
        <v>44677</v>
      </c>
      <c r="B119">
        <v>2.16</v>
      </c>
      <c r="C119">
        <v>2.5099999999999998</v>
      </c>
      <c r="D119">
        <v>2.35</v>
      </c>
      <c r="E119">
        <v>5.22</v>
      </c>
      <c r="F119">
        <v>4.8</v>
      </c>
      <c r="G119">
        <v>14.68</v>
      </c>
      <c r="H119">
        <v>5.0599999999999996</v>
      </c>
      <c r="J119" s="13">
        <v>44677</v>
      </c>
      <c r="L119">
        <v>1.83</v>
      </c>
      <c r="N119">
        <v>1.78</v>
      </c>
      <c r="P119">
        <v>5.12</v>
      </c>
      <c r="Q119">
        <v>9.59</v>
      </c>
      <c r="R119">
        <v>3.29</v>
      </c>
    </row>
    <row r="120" spans="1:18" x14ac:dyDescent="0.4">
      <c r="A120" s="13">
        <v>44678</v>
      </c>
      <c r="B120">
        <v>19.61</v>
      </c>
      <c r="C120">
        <v>19.11</v>
      </c>
      <c r="D120">
        <v>18.41</v>
      </c>
      <c r="E120">
        <v>15.88</v>
      </c>
      <c r="F120">
        <v>18.53</v>
      </c>
      <c r="G120">
        <v>5.0199999999999996</v>
      </c>
      <c r="H120">
        <v>7.88</v>
      </c>
      <c r="J120" s="13">
        <v>44678</v>
      </c>
      <c r="L120">
        <v>18.05</v>
      </c>
      <c r="N120">
        <v>20.04</v>
      </c>
      <c r="P120">
        <v>9.6</v>
      </c>
      <c r="Q120">
        <v>10.119999999999999</v>
      </c>
      <c r="R120">
        <v>9.65</v>
      </c>
    </row>
    <row r="121" spans="1:18" x14ac:dyDescent="0.4">
      <c r="A121" s="13">
        <v>44679</v>
      </c>
      <c r="B121">
        <v>25.21</v>
      </c>
      <c r="C121">
        <v>25.56</v>
      </c>
      <c r="D121">
        <v>25.17</v>
      </c>
      <c r="E121">
        <v>24.98</v>
      </c>
      <c r="F121">
        <v>22.23</v>
      </c>
      <c r="G121">
        <v>16.88</v>
      </c>
      <c r="H121">
        <v>20.03</v>
      </c>
      <c r="J121" s="13">
        <v>44679</v>
      </c>
      <c r="L121">
        <v>26.56</v>
      </c>
      <c r="N121">
        <v>26.13</v>
      </c>
      <c r="P121">
        <v>24.45</v>
      </c>
      <c r="Q121">
        <v>25.67</v>
      </c>
      <c r="R121">
        <v>22.26</v>
      </c>
    </row>
    <row r="122" spans="1:18" x14ac:dyDescent="0.4">
      <c r="A122" s="13">
        <v>44680</v>
      </c>
      <c r="B122">
        <v>2.93</v>
      </c>
      <c r="C122">
        <v>4.9400000000000004</v>
      </c>
      <c r="D122">
        <v>14.07</v>
      </c>
      <c r="E122">
        <v>9.2799999999999994</v>
      </c>
      <c r="F122">
        <v>4.8499999999999996</v>
      </c>
      <c r="G122">
        <v>12</v>
      </c>
      <c r="H122">
        <v>10.08</v>
      </c>
      <c r="J122" s="13">
        <v>44680</v>
      </c>
      <c r="L122">
        <v>2.83</v>
      </c>
      <c r="N122">
        <v>7.23</v>
      </c>
      <c r="P122">
        <v>4.42</v>
      </c>
      <c r="Q122">
        <v>5.52</v>
      </c>
      <c r="R122">
        <v>7.45</v>
      </c>
    </row>
    <row r="123" spans="1:18" x14ac:dyDescent="0.4">
      <c r="A123" s="13">
        <v>44681</v>
      </c>
      <c r="B123">
        <v>26.37</v>
      </c>
      <c r="C123">
        <v>26.43</v>
      </c>
      <c r="D123">
        <v>24.33</v>
      </c>
      <c r="E123">
        <v>24.82</v>
      </c>
      <c r="F123">
        <v>21.91</v>
      </c>
      <c r="G123">
        <v>27.64</v>
      </c>
      <c r="H123">
        <v>21.01</v>
      </c>
      <c r="J123" s="13">
        <v>44681</v>
      </c>
      <c r="L123">
        <v>26.73</v>
      </c>
      <c r="N123">
        <v>28.2</v>
      </c>
      <c r="P123">
        <v>26.86</v>
      </c>
      <c r="Q123">
        <v>28.06</v>
      </c>
      <c r="R123">
        <v>28.2</v>
      </c>
    </row>
    <row r="124" spans="1:18" x14ac:dyDescent="0.4">
      <c r="A124" s="13">
        <v>44682</v>
      </c>
      <c r="B124">
        <v>20.59</v>
      </c>
      <c r="C124">
        <v>17.98</v>
      </c>
      <c r="D124">
        <v>19.13</v>
      </c>
      <c r="E124">
        <v>16.23</v>
      </c>
      <c r="F124">
        <v>18.46</v>
      </c>
      <c r="G124">
        <v>17.489999999999998</v>
      </c>
      <c r="H124">
        <v>19.62</v>
      </c>
      <c r="J124" s="13">
        <v>44682</v>
      </c>
      <c r="L124">
        <v>13.87</v>
      </c>
      <c r="N124">
        <v>19.2</v>
      </c>
      <c r="P124">
        <v>23.23</v>
      </c>
      <c r="Q124">
        <v>19.7</v>
      </c>
      <c r="R124">
        <v>19.920000000000002</v>
      </c>
    </row>
    <row r="125" spans="1:18" x14ac:dyDescent="0.4">
      <c r="A125" s="13">
        <v>44683</v>
      </c>
      <c r="B125">
        <v>25.28</v>
      </c>
      <c r="C125">
        <v>24.81</v>
      </c>
      <c r="D125">
        <v>26.6</v>
      </c>
      <c r="E125">
        <v>27.17</v>
      </c>
      <c r="F125">
        <v>24.14</v>
      </c>
      <c r="G125">
        <v>17.48</v>
      </c>
      <c r="H125">
        <v>14.75</v>
      </c>
      <c r="J125" s="13">
        <v>44683</v>
      </c>
      <c r="L125">
        <v>24.3</v>
      </c>
      <c r="N125">
        <v>26.81</v>
      </c>
      <c r="P125">
        <v>27.35</v>
      </c>
      <c r="Q125">
        <v>27.43</v>
      </c>
      <c r="R125">
        <v>27.66</v>
      </c>
    </row>
    <row r="126" spans="1:18" x14ac:dyDescent="0.4">
      <c r="A126" s="13">
        <v>44684</v>
      </c>
      <c r="B126">
        <v>28.54</v>
      </c>
      <c r="C126">
        <v>28.24</v>
      </c>
      <c r="D126">
        <v>27.81</v>
      </c>
      <c r="E126">
        <v>28.71</v>
      </c>
      <c r="F126">
        <v>27.94</v>
      </c>
      <c r="G126">
        <v>27.43</v>
      </c>
      <c r="H126">
        <v>27.53</v>
      </c>
      <c r="J126" s="13">
        <v>44684</v>
      </c>
      <c r="L126">
        <v>28.52</v>
      </c>
      <c r="N126">
        <v>28.32</v>
      </c>
      <c r="P126">
        <v>28.16</v>
      </c>
      <c r="Q126">
        <v>28.3</v>
      </c>
      <c r="R126">
        <v>27.95</v>
      </c>
    </row>
    <row r="127" spans="1:18" x14ac:dyDescent="0.4">
      <c r="A127" s="13">
        <v>44685</v>
      </c>
      <c r="B127">
        <v>28.6</v>
      </c>
      <c r="C127">
        <v>25.68</v>
      </c>
      <c r="D127">
        <v>25.11</v>
      </c>
      <c r="E127">
        <v>26.14</v>
      </c>
      <c r="F127">
        <v>26.38</v>
      </c>
      <c r="G127">
        <v>25.85</v>
      </c>
      <c r="H127">
        <v>27.22</v>
      </c>
      <c r="J127" s="13">
        <v>44685</v>
      </c>
      <c r="L127">
        <v>28.88</v>
      </c>
      <c r="N127">
        <v>28.98</v>
      </c>
      <c r="P127">
        <v>26.68</v>
      </c>
      <c r="Q127">
        <v>27.51</v>
      </c>
      <c r="R127">
        <v>27.44</v>
      </c>
    </row>
    <row r="128" spans="1:18" x14ac:dyDescent="0.4">
      <c r="A128" s="13">
        <v>44686</v>
      </c>
      <c r="B128">
        <v>24.16</v>
      </c>
      <c r="C128">
        <v>24.41</v>
      </c>
      <c r="D128">
        <v>21.47</v>
      </c>
      <c r="E128">
        <v>21.46</v>
      </c>
      <c r="F128">
        <v>22.84</v>
      </c>
      <c r="G128">
        <v>18.82</v>
      </c>
      <c r="H128">
        <v>17.22</v>
      </c>
      <c r="J128" s="13">
        <v>44686</v>
      </c>
      <c r="L128">
        <v>28.59</v>
      </c>
      <c r="N128">
        <v>27.14</v>
      </c>
      <c r="P128">
        <v>25.1</v>
      </c>
      <c r="Q128">
        <v>26.03</v>
      </c>
      <c r="R128">
        <v>23.87</v>
      </c>
    </row>
    <row r="129" spans="1:18" x14ac:dyDescent="0.4">
      <c r="A129" s="13">
        <v>44687</v>
      </c>
      <c r="B129">
        <v>12.57</v>
      </c>
      <c r="C129">
        <v>8.5</v>
      </c>
      <c r="D129">
        <v>20.73</v>
      </c>
      <c r="E129">
        <v>10.72</v>
      </c>
      <c r="F129">
        <v>12.25</v>
      </c>
      <c r="G129">
        <v>3.32</v>
      </c>
      <c r="H129">
        <v>9.6999999999999993</v>
      </c>
      <c r="J129" s="13">
        <v>44687</v>
      </c>
      <c r="L129">
        <v>27.76</v>
      </c>
      <c r="N129">
        <v>24.41</v>
      </c>
      <c r="P129">
        <v>22.04</v>
      </c>
      <c r="Q129">
        <v>23.16</v>
      </c>
      <c r="R129">
        <v>10.79</v>
      </c>
    </row>
    <row r="130" spans="1:18" x14ac:dyDescent="0.4">
      <c r="A130" s="13">
        <v>44688</v>
      </c>
      <c r="B130">
        <v>25.32</v>
      </c>
      <c r="C130">
        <v>21.87</v>
      </c>
      <c r="D130">
        <v>22.05</v>
      </c>
      <c r="E130">
        <v>24.67</v>
      </c>
      <c r="F130">
        <v>20.010000000000002</v>
      </c>
      <c r="G130">
        <v>22.41</v>
      </c>
      <c r="H130">
        <v>24.62</v>
      </c>
      <c r="J130" s="13">
        <v>44688</v>
      </c>
      <c r="L130">
        <v>25.79</v>
      </c>
      <c r="N130">
        <v>23.2</v>
      </c>
      <c r="P130">
        <v>25.42</v>
      </c>
      <c r="Q130">
        <v>25.3</v>
      </c>
      <c r="R130">
        <v>27.6</v>
      </c>
    </row>
    <row r="131" spans="1:18" x14ac:dyDescent="0.4">
      <c r="A131" s="13">
        <v>44689</v>
      </c>
      <c r="B131">
        <v>24.14</v>
      </c>
      <c r="C131">
        <v>25.86</v>
      </c>
      <c r="D131">
        <v>26.99</v>
      </c>
      <c r="E131">
        <v>27.8</v>
      </c>
      <c r="F131">
        <v>21.62</v>
      </c>
      <c r="G131">
        <v>20.74</v>
      </c>
      <c r="H131">
        <v>20.98</v>
      </c>
      <c r="J131" s="13">
        <v>44689</v>
      </c>
      <c r="L131">
        <v>27.29</v>
      </c>
      <c r="N131">
        <v>27.27</v>
      </c>
      <c r="P131">
        <v>26.66</v>
      </c>
      <c r="Q131">
        <v>23.88</v>
      </c>
      <c r="R131">
        <v>25.88</v>
      </c>
    </row>
    <row r="132" spans="1:18" x14ac:dyDescent="0.4">
      <c r="A132" s="13">
        <v>44690</v>
      </c>
      <c r="B132">
        <v>22.18</v>
      </c>
      <c r="C132">
        <v>14.5</v>
      </c>
      <c r="D132">
        <v>16.05</v>
      </c>
      <c r="E132">
        <v>9.44</v>
      </c>
      <c r="F132">
        <v>6.06</v>
      </c>
      <c r="G132">
        <v>6.33</v>
      </c>
      <c r="H132">
        <v>13.9</v>
      </c>
      <c r="J132" s="13">
        <v>44690</v>
      </c>
      <c r="L132">
        <v>10.4</v>
      </c>
      <c r="N132">
        <v>17.649999999999999</v>
      </c>
      <c r="P132">
        <v>5.96</v>
      </c>
      <c r="Q132">
        <v>4.97</v>
      </c>
      <c r="R132">
        <v>4.2</v>
      </c>
    </row>
    <row r="133" spans="1:18" x14ac:dyDescent="0.4">
      <c r="A133" s="13">
        <v>44691</v>
      </c>
      <c r="B133">
        <v>15.38</v>
      </c>
      <c r="C133">
        <v>14.71</v>
      </c>
      <c r="D133">
        <v>17.77</v>
      </c>
      <c r="E133">
        <v>14.83</v>
      </c>
      <c r="F133">
        <v>11.32</v>
      </c>
      <c r="G133">
        <v>4.34</v>
      </c>
      <c r="H133">
        <v>18.059999999999999</v>
      </c>
      <c r="J133" s="13">
        <v>44691</v>
      </c>
      <c r="L133">
        <v>20.61</v>
      </c>
      <c r="N133">
        <v>23.04</v>
      </c>
      <c r="P133">
        <v>21.91</v>
      </c>
      <c r="Q133">
        <v>24.08</v>
      </c>
      <c r="R133">
        <v>20.440000000000001</v>
      </c>
    </row>
    <row r="134" spans="1:18" x14ac:dyDescent="0.4">
      <c r="A134" s="13">
        <v>44692</v>
      </c>
      <c r="B134">
        <v>9.4499999999999993</v>
      </c>
      <c r="C134">
        <v>8.6300000000000008</v>
      </c>
      <c r="D134">
        <v>7.01</v>
      </c>
      <c r="E134">
        <v>9.14</v>
      </c>
      <c r="F134">
        <v>8.57</v>
      </c>
      <c r="G134">
        <v>4.41</v>
      </c>
      <c r="H134">
        <v>6.5</v>
      </c>
      <c r="J134" s="13">
        <v>44692</v>
      </c>
      <c r="L134">
        <v>15.7</v>
      </c>
      <c r="N134">
        <v>12.89</v>
      </c>
      <c r="P134">
        <v>11.91</v>
      </c>
      <c r="Q134">
        <v>11.95</v>
      </c>
      <c r="R134">
        <v>5.66</v>
      </c>
    </row>
    <row r="135" spans="1:18" x14ac:dyDescent="0.4">
      <c r="A135" s="13">
        <v>44693</v>
      </c>
      <c r="B135">
        <v>8.34</v>
      </c>
      <c r="C135">
        <v>7.08</v>
      </c>
      <c r="D135">
        <v>7.49</v>
      </c>
      <c r="E135">
        <v>10.62</v>
      </c>
      <c r="F135">
        <v>2.94</v>
      </c>
      <c r="G135">
        <v>4.04</v>
      </c>
      <c r="H135">
        <v>4.63</v>
      </c>
      <c r="J135" s="13">
        <v>44693</v>
      </c>
      <c r="L135">
        <v>11.07</v>
      </c>
      <c r="N135">
        <v>5.2</v>
      </c>
      <c r="P135">
        <v>6.2</v>
      </c>
      <c r="Q135">
        <v>6.64</v>
      </c>
      <c r="R135">
        <v>4.49</v>
      </c>
    </row>
    <row r="136" spans="1:18" x14ac:dyDescent="0.4">
      <c r="A136" s="13">
        <v>44694</v>
      </c>
      <c r="B136">
        <v>3.5</v>
      </c>
      <c r="C136">
        <v>3.17</v>
      </c>
      <c r="D136">
        <v>3.83</v>
      </c>
      <c r="E136">
        <v>4.32</v>
      </c>
      <c r="F136">
        <v>3.39</v>
      </c>
      <c r="G136">
        <v>2.9</v>
      </c>
      <c r="H136">
        <v>2.82</v>
      </c>
      <c r="J136" s="13">
        <v>44694</v>
      </c>
      <c r="L136">
        <v>4.75</v>
      </c>
      <c r="N136">
        <v>4.59</v>
      </c>
      <c r="P136">
        <v>4.16</v>
      </c>
      <c r="Q136">
        <v>4.55</v>
      </c>
      <c r="R136">
        <v>4.24</v>
      </c>
    </row>
    <row r="137" spans="1:18" x14ac:dyDescent="0.4">
      <c r="A137" s="13">
        <v>44695</v>
      </c>
      <c r="B137">
        <v>25.71</v>
      </c>
      <c r="C137">
        <v>26.99</v>
      </c>
      <c r="D137">
        <v>27.72</v>
      </c>
      <c r="E137">
        <v>25.77</v>
      </c>
      <c r="F137">
        <v>25.07</v>
      </c>
      <c r="G137">
        <v>20.21</v>
      </c>
      <c r="H137">
        <v>24.67</v>
      </c>
      <c r="J137" s="13">
        <v>44695</v>
      </c>
      <c r="L137">
        <v>23.67</v>
      </c>
      <c r="N137">
        <v>27.13</v>
      </c>
      <c r="P137">
        <v>16.84</v>
      </c>
      <c r="Q137">
        <v>14.33</v>
      </c>
      <c r="R137">
        <v>21.24</v>
      </c>
    </row>
    <row r="138" spans="1:18" x14ac:dyDescent="0.4">
      <c r="A138" s="13">
        <v>44696</v>
      </c>
      <c r="B138">
        <v>13.45</v>
      </c>
      <c r="C138">
        <v>9.2200000000000006</v>
      </c>
      <c r="D138">
        <v>9.98</v>
      </c>
      <c r="E138">
        <v>9.0399999999999991</v>
      </c>
      <c r="F138">
        <v>8.59</v>
      </c>
      <c r="G138">
        <v>8.81</v>
      </c>
      <c r="H138">
        <v>9.09</v>
      </c>
      <c r="J138" s="13">
        <v>44696</v>
      </c>
      <c r="L138">
        <v>17.62</v>
      </c>
      <c r="N138">
        <v>12.53</v>
      </c>
      <c r="P138">
        <v>10.1</v>
      </c>
      <c r="Q138">
        <v>13.18</v>
      </c>
      <c r="R138">
        <v>9.2799999999999994</v>
      </c>
    </row>
    <row r="139" spans="1:18" x14ac:dyDescent="0.4">
      <c r="A139" s="13">
        <v>44697</v>
      </c>
      <c r="B139">
        <v>22.62</v>
      </c>
      <c r="C139">
        <v>15.89</v>
      </c>
      <c r="D139">
        <v>18.8</v>
      </c>
      <c r="E139">
        <v>18.739999999999998</v>
      </c>
      <c r="F139">
        <v>17.7</v>
      </c>
      <c r="G139">
        <v>10.88</v>
      </c>
      <c r="H139">
        <v>10.14</v>
      </c>
      <c r="J139" s="13">
        <v>44697</v>
      </c>
      <c r="L139">
        <v>24.89</v>
      </c>
      <c r="N139">
        <v>21.78</v>
      </c>
      <c r="P139">
        <v>16.059999999999999</v>
      </c>
      <c r="Q139">
        <v>17.68</v>
      </c>
      <c r="R139">
        <v>12.36</v>
      </c>
    </row>
    <row r="140" spans="1:18" x14ac:dyDescent="0.4">
      <c r="A140" s="13">
        <v>44698</v>
      </c>
      <c r="B140">
        <v>28.66</v>
      </c>
      <c r="C140">
        <v>23.71</v>
      </c>
      <c r="D140">
        <v>27.7</v>
      </c>
      <c r="E140">
        <v>27.43</v>
      </c>
      <c r="F140">
        <v>25.63</v>
      </c>
      <c r="G140">
        <v>20.52</v>
      </c>
      <c r="H140">
        <v>23.8</v>
      </c>
      <c r="J140" s="13">
        <v>44698</v>
      </c>
      <c r="L140">
        <v>28.21</v>
      </c>
      <c r="N140">
        <v>26.51</v>
      </c>
      <c r="P140">
        <v>22.54</v>
      </c>
      <c r="Q140">
        <v>16.36</v>
      </c>
      <c r="R140">
        <v>14.32</v>
      </c>
    </row>
    <row r="141" spans="1:18" x14ac:dyDescent="0.4">
      <c r="A141" s="13">
        <v>44699</v>
      </c>
      <c r="B141">
        <v>29.23</v>
      </c>
      <c r="C141">
        <v>26.66</v>
      </c>
      <c r="D141">
        <v>28.65</v>
      </c>
      <c r="E141">
        <v>29.31</v>
      </c>
      <c r="F141">
        <v>28.31</v>
      </c>
      <c r="G141">
        <v>27.49</v>
      </c>
      <c r="H141">
        <v>25.81</v>
      </c>
      <c r="J141" s="13">
        <v>44699</v>
      </c>
      <c r="L141">
        <v>29.75</v>
      </c>
      <c r="N141">
        <v>29.28</v>
      </c>
      <c r="P141">
        <v>29.3</v>
      </c>
      <c r="Q141">
        <v>28.95</v>
      </c>
      <c r="R141">
        <v>27.9</v>
      </c>
    </row>
    <row r="142" spans="1:18" x14ac:dyDescent="0.4">
      <c r="A142" s="13">
        <v>44700</v>
      </c>
      <c r="B142">
        <v>18.89</v>
      </c>
      <c r="C142">
        <v>14.03</v>
      </c>
      <c r="D142">
        <v>16.05</v>
      </c>
      <c r="E142">
        <v>17.559999999999999</v>
      </c>
      <c r="F142">
        <v>15.89</v>
      </c>
      <c r="G142">
        <v>21.79</v>
      </c>
      <c r="H142">
        <v>20.190000000000001</v>
      </c>
      <c r="J142" s="13">
        <v>44700</v>
      </c>
      <c r="L142">
        <v>22.07</v>
      </c>
      <c r="N142">
        <v>22.51</v>
      </c>
      <c r="P142">
        <v>21.46</v>
      </c>
      <c r="Q142">
        <v>22.83</v>
      </c>
      <c r="R142">
        <v>22.52</v>
      </c>
    </row>
    <row r="143" spans="1:18" x14ac:dyDescent="0.4">
      <c r="A143" s="13">
        <v>44701</v>
      </c>
      <c r="B143">
        <v>8.6</v>
      </c>
      <c r="C143">
        <v>7.67</v>
      </c>
      <c r="D143">
        <v>7.38</v>
      </c>
      <c r="E143">
        <v>6.36</v>
      </c>
      <c r="F143">
        <v>8.11</v>
      </c>
      <c r="G143">
        <v>4.6399999999999997</v>
      </c>
      <c r="H143">
        <v>5.18</v>
      </c>
      <c r="J143" s="13">
        <v>44701</v>
      </c>
      <c r="L143">
        <v>11.47</v>
      </c>
      <c r="N143">
        <v>6.97</v>
      </c>
      <c r="P143">
        <v>11.7</v>
      </c>
      <c r="Q143">
        <v>11.73</v>
      </c>
      <c r="R143">
        <v>10.48</v>
      </c>
    </row>
    <row r="144" spans="1:18" x14ac:dyDescent="0.4">
      <c r="A144" s="13">
        <v>44702</v>
      </c>
      <c r="B144">
        <v>27.93</v>
      </c>
      <c r="C144">
        <v>25.16</v>
      </c>
      <c r="D144">
        <v>21.86</v>
      </c>
      <c r="E144">
        <v>19.079999999999998</v>
      </c>
      <c r="F144">
        <v>18.260000000000002</v>
      </c>
      <c r="G144">
        <v>7.71</v>
      </c>
      <c r="H144">
        <v>10.57</v>
      </c>
      <c r="J144" s="13">
        <v>44702</v>
      </c>
      <c r="L144">
        <v>13.2</v>
      </c>
      <c r="N144">
        <v>14.99</v>
      </c>
      <c r="P144">
        <v>14.69</v>
      </c>
      <c r="Q144">
        <v>7.86</v>
      </c>
      <c r="R144">
        <v>8.27</v>
      </c>
    </row>
    <row r="145" spans="1:18" x14ac:dyDescent="0.4">
      <c r="A145" s="13">
        <v>44703</v>
      </c>
      <c r="B145">
        <v>27.9</v>
      </c>
      <c r="C145">
        <v>27.19</v>
      </c>
      <c r="D145">
        <v>27.03</v>
      </c>
      <c r="E145">
        <v>27.21</v>
      </c>
      <c r="F145">
        <v>26.81</v>
      </c>
      <c r="G145">
        <v>27.84</v>
      </c>
      <c r="H145">
        <v>27.84</v>
      </c>
      <c r="J145" s="13">
        <v>44703</v>
      </c>
      <c r="L145">
        <v>27.8</v>
      </c>
      <c r="N145">
        <v>27.92</v>
      </c>
      <c r="P145">
        <v>28.28</v>
      </c>
      <c r="Q145">
        <v>28.07</v>
      </c>
      <c r="R145">
        <v>27.95</v>
      </c>
    </row>
    <row r="146" spans="1:18" x14ac:dyDescent="0.4">
      <c r="A146" s="13">
        <v>44704</v>
      </c>
      <c r="B146">
        <v>16.149999999999999</v>
      </c>
      <c r="C146">
        <v>12.86</v>
      </c>
      <c r="D146">
        <v>13.38</v>
      </c>
      <c r="E146">
        <v>14.37</v>
      </c>
      <c r="F146">
        <v>13.74</v>
      </c>
      <c r="G146">
        <v>14.17</v>
      </c>
      <c r="H146">
        <v>10.93</v>
      </c>
      <c r="J146" s="13">
        <v>44704</v>
      </c>
      <c r="L146">
        <v>29.35</v>
      </c>
      <c r="N146">
        <v>25.52</v>
      </c>
      <c r="P146">
        <v>19.190000000000001</v>
      </c>
      <c r="Q146">
        <v>22.82</v>
      </c>
      <c r="R146">
        <v>17.89</v>
      </c>
    </row>
    <row r="147" spans="1:18" x14ac:dyDescent="0.4">
      <c r="A147" s="13">
        <v>44705</v>
      </c>
      <c r="B147">
        <v>27.24</v>
      </c>
      <c r="C147">
        <v>26.98</v>
      </c>
      <c r="D147">
        <v>26.43</v>
      </c>
      <c r="E147">
        <v>26.89</v>
      </c>
      <c r="F147">
        <v>26.51</v>
      </c>
      <c r="G147">
        <v>24.09</v>
      </c>
      <c r="H147">
        <v>24.24</v>
      </c>
      <c r="J147" s="13">
        <v>44705</v>
      </c>
      <c r="L147">
        <v>29.9</v>
      </c>
      <c r="N147">
        <v>28.89</v>
      </c>
      <c r="P147">
        <v>27.28</v>
      </c>
      <c r="Q147">
        <v>28.82</v>
      </c>
      <c r="R147">
        <v>28.51</v>
      </c>
    </row>
    <row r="148" spans="1:18" x14ac:dyDescent="0.4">
      <c r="A148" s="13">
        <v>44706</v>
      </c>
      <c r="B148">
        <v>26.04</v>
      </c>
      <c r="C148">
        <v>24.25</v>
      </c>
      <c r="D148">
        <v>26.17</v>
      </c>
      <c r="E148">
        <v>26.16</v>
      </c>
      <c r="F148">
        <v>24.32</v>
      </c>
      <c r="G148">
        <v>21.05</v>
      </c>
      <c r="H148">
        <v>23.82</v>
      </c>
      <c r="J148" s="13">
        <v>44706</v>
      </c>
      <c r="L148">
        <v>26.92</v>
      </c>
      <c r="N148">
        <v>27.34</v>
      </c>
      <c r="P148">
        <v>26.7</v>
      </c>
      <c r="Q148">
        <v>25.8</v>
      </c>
      <c r="R148">
        <v>26.58</v>
      </c>
    </row>
    <row r="149" spans="1:18" x14ac:dyDescent="0.4">
      <c r="A149" s="13">
        <v>44707</v>
      </c>
      <c r="B149">
        <v>7.55</v>
      </c>
      <c r="C149">
        <v>5.57</v>
      </c>
      <c r="D149">
        <v>5.8</v>
      </c>
      <c r="E149">
        <v>4.87</v>
      </c>
      <c r="F149">
        <v>5.86</v>
      </c>
      <c r="G149">
        <v>4.4400000000000004</v>
      </c>
      <c r="H149">
        <v>5.98</v>
      </c>
      <c r="J149" s="13">
        <v>44707</v>
      </c>
      <c r="L149">
        <v>10.78</v>
      </c>
      <c r="N149">
        <v>4.9400000000000004</v>
      </c>
      <c r="P149">
        <v>9.01</v>
      </c>
      <c r="Q149">
        <v>18.46</v>
      </c>
      <c r="R149">
        <v>6.1</v>
      </c>
    </row>
    <row r="150" spans="1:18" x14ac:dyDescent="0.4">
      <c r="A150" s="13">
        <v>44708</v>
      </c>
      <c r="B150">
        <v>29.07</v>
      </c>
      <c r="C150">
        <v>29.4</v>
      </c>
      <c r="D150">
        <v>29.01</v>
      </c>
      <c r="E150">
        <v>28.53</v>
      </c>
      <c r="F150">
        <v>28.85</v>
      </c>
      <c r="G150">
        <v>28.39</v>
      </c>
      <c r="H150">
        <v>27.4</v>
      </c>
      <c r="J150" s="13">
        <v>44708</v>
      </c>
      <c r="L150">
        <v>29.69</v>
      </c>
      <c r="N150">
        <v>27</v>
      </c>
      <c r="P150">
        <v>28.83</v>
      </c>
      <c r="Q150">
        <v>27.34</v>
      </c>
      <c r="R150">
        <v>27.43</v>
      </c>
    </row>
    <row r="151" spans="1:18" x14ac:dyDescent="0.4">
      <c r="A151" s="13">
        <v>44709</v>
      </c>
      <c r="B151">
        <v>24.04</v>
      </c>
      <c r="C151">
        <v>22.62</v>
      </c>
      <c r="D151">
        <v>23.41</v>
      </c>
      <c r="E151">
        <v>23.8</v>
      </c>
      <c r="F151">
        <v>20.16</v>
      </c>
      <c r="G151">
        <v>15.15</v>
      </c>
      <c r="H151">
        <v>11.59</v>
      </c>
      <c r="J151" s="13">
        <v>44709</v>
      </c>
      <c r="L151">
        <v>27.76</v>
      </c>
      <c r="N151">
        <v>24.67</v>
      </c>
      <c r="P151">
        <v>26.03</v>
      </c>
      <c r="Q151">
        <v>26.86</v>
      </c>
      <c r="R151">
        <v>26.89</v>
      </c>
    </row>
    <row r="152" spans="1:18" x14ac:dyDescent="0.4">
      <c r="A152" s="13">
        <v>44710</v>
      </c>
      <c r="B152">
        <v>27.23</v>
      </c>
      <c r="C152">
        <v>24.24</v>
      </c>
      <c r="D152">
        <v>19.09</v>
      </c>
      <c r="E152">
        <v>22.38</v>
      </c>
      <c r="F152">
        <v>26.53</v>
      </c>
      <c r="G152">
        <v>10.97</v>
      </c>
      <c r="H152">
        <v>7.94</v>
      </c>
      <c r="J152" s="13">
        <v>44710</v>
      </c>
      <c r="L152">
        <v>30.05</v>
      </c>
      <c r="N152">
        <v>29.47</v>
      </c>
      <c r="P152">
        <v>29.51</v>
      </c>
      <c r="Q152">
        <v>29.4</v>
      </c>
      <c r="R152">
        <v>28.77</v>
      </c>
    </row>
    <row r="153" spans="1:18" x14ac:dyDescent="0.4">
      <c r="A153" s="13">
        <v>44711</v>
      </c>
      <c r="B153">
        <v>8.1300000000000008</v>
      </c>
      <c r="C153">
        <v>4.6100000000000003</v>
      </c>
      <c r="D153">
        <v>9.32</v>
      </c>
      <c r="E153">
        <v>11.7</v>
      </c>
      <c r="F153">
        <v>4.58</v>
      </c>
      <c r="G153">
        <v>9.3800000000000008</v>
      </c>
      <c r="H153">
        <v>5.7</v>
      </c>
      <c r="J153" s="13">
        <v>44711</v>
      </c>
      <c r="L153">
        <v>9.25</v>
      </c>
      <c r="N153">
        <v>4.79</v>
      </c>
      <c r="P153">
        <v>10.15</v>
      </c>
      <c r="Q153">
        <v>9.8000000000000007</v>
      </c>
      <c r="R153">
        <v>4.8099999999999996</v>
      </c>
    </row>
    <row r="154" spans="1:18" x14ac:dyDescent="0.4">
      <c r="A154" s="13">
        <v>44712</v>
      </c>
      <c r="B154">
        <v>25.47</v>
      </c>
      <c r="C154">
        <v>24.26</v>
      </c>
      <c r="D154">
        <v>23.8</v>
      </c>
      <c r="E154">
        <v>22.23</v>
      </c>
      <c r="F154">
        <v>26.59</v>
      </c>
      <c r="G154">
        <v>25.34</v>
      </c>
      <c r="H154">
        <v>24.59</v>
      </c>
      <c r="J154" s="13">
        <v>44712</v>
      </c>
      <c r="L154">
        <v>21.99</v>
      </c>
      <c r="N154">
        <v>23.74</v>
      </c>
      <c r="P154">
        <v>23.99</v>
      </c>
      <c r="Q154">
        <v>27.04</v>
      </c>
      <c r="R154">
        <v>24.38</v>
      </c>
    </row>
    <row r="155" spans="1:18" x14ac:dyDescent="0.4">
      <c r="A155" s="13">
        <v>44713</v>
      </c>
      <c r="B155">
        <v>21.04</v>
      </c>
      <c r="C155">
        <v>16.55</v>
      </c>
      <c r="D155">
        <v>11.95</v>
      </c>
      <c r="E155">
        <v>14.59</v>
      </c>
      <c r="F155">
        <v>14.87</v>
      </c>
      <c r="G155">
        <v>7.29</v>
      </c>
      <c r="H155">
        <v>6.73</v>
      </c>
      <c r="J155" s="13">
        <v>44713</v>
      </c>
      <c r="L155">
        <v>21.48</v>
      </c>
      <c r="N155">
        <v>21.58</v>
      </c>
      <c r="P155">
        <v>16.559999999999999</v>
      </c>
      <c r="Q155">
        <v>18.79</v>
      </c>
      <c r="R155">
        <v>17.39</v>
      </c>
    </row>
    <row r="156" spans="1:18" x14ac:dyDescent="0.4">
      <c r="A156" s="13">
        <v>44714</v>
      </c>
      <c r="B156">
        <v>28.3</v>
      </c>
      <c r="C156">
        <v>28.03</v>
      </c>
      <c r="D156">
        <v>29.26</v>
      </c>
      <c r="E156">
        <v>29.03</v>
      </c>
      <c r="F156">
        <v>28.23</v>
      </c>
      <c r="G156">
        <v>28.81</v>
      </c>
      <c r="H156">
        <v>29.2</v>
      </c>
      <c r="J156" s="13">
        <v>44714</v>
      </c>
      <c r="L156">
        <v>29.59</v>
      </c>
      <c r="N156">
        <v>29.47</v>
      </c>
      <c r="P156">
        <v>29.68</v>
      </c>
      <c r="Q156">
        <v>29.23</v>
      </c>
      <c r="R156">
        <v>30.03</v>
      </c>
    </row>
    <row r="157" spans="1:18" x14ac:dyDescent="0.4">
      <c r="A157" s="13">
        <v>44715</v>
      </c>
      <c r="B157">
        <v>27.97</v>
      </c>
      <c r="C157">
        <v>27.89</v>
      </c>
      <c r="D157">
        <v>27.81</v>
      </c>
      <c r="E157">
        <v>29.5</v>
      </c>
      <c r="F157">
        <v>27.97</v>
      </c>
      <c r="G157">
        <v>26.56</v>
      </c>
      <c r="H157">
        <v>24.57</v>
      </c>
      <c r="J157" s="13">
        <v>44715</v>
      </c>
      <c r="L157">
        <v>23.96</v>
      </c>
      <c r="N157">
        <v>27.96</v>
      </c>
      <c r="P157">
        <v>29.17</v>
      </c>
      <c r="Q157">
        <v>28.4</v>
      </c>
      <c r="R157">
        <v>28.92</v>
      </c>
    </row>
    <row r="158" spans="1:18" x14ac:dyDescent="0.4">
      <c r="A158" s="13">
        <v>44716</v>
      </c>
      <c r="B158">
        <v>24.35</v>
      </c>
      <c r="C158">
        <v>24.69</v>
      </c>
      <c r="D158">
        <v>25.23</v>
      </c>
      <c r="E158">
        <v>26.07</v>
      </c>
      <c r="F158">
        <v>25.34</v>
      </c>
      <c r="G158">
        <v>26.6</v>
      </c>
      <c r="H158">
        <v>26.08</v>
      </c>
      <c r="J158" s="13">
        <v>44716</v>
      </c>
      <c r="L158">
        <v>27.64</v>
      </c>
      <c r="N158">
        <v>27.94</v>
      </c>
      <c r="P158">
        <v>28.08</v>
      </c>
      <c r="Q158">
        <v>28.72</v>
      </c>
      <c r="R158">
        <v>28.38</v>
      </c>
    </row>
    <row r="159" spans="1:18" x14ac:dyDescent="0.4">
      <c r="A159" s="13">
        <v>44717</v>
      </c>
      <c r="B159">
        <v>2.83</v>
      </c>
      <c r="C159">
        <v>2.15</v>
      </c>
      <c r="D159">
        <v>3.02</v>
      </c>
      <c r="E159">
        <v>3.59</v>
      </c>
      <c r="F159">
        <v>2.67</v>
      </c>
      <c r="G159">
        <v>3.26</v>
      </c>
      <c r="H159">
        <v>2.2400000000000002</v>
      </c>
      <c r="J159" s="13">
        <v>44717</v>
      </c>
      <c r="L159">
        <v>9.74</v>
      </c>
      <c r="N159">
        <v>3.64</v>
      </c>
      <c r="P159">
        <v>4.17</v>
      </c>
      <c r="Q159">
        <v>6.01</v>
      </c>
      <c r="R159">
        <v>4.3600000000000003</v>
      </c>
    </row>
    <row r="160" spans="1:18" x14ac:dyDescent="0.4">
      <c r="A160" s="13">
        <v>44718</v>
      </c>
      <c r="B160">
        <v>15.74</v>
      </c>
      <c r="C160">
        <v>19.920000000000002</v>
      </c>
      <c r="D160">
        <v>22.14</v>
      </c>
      <c r="E160">
        <v>18.760000000000002</v>
      </c>
      <c r="F160">
        <v>24.31</v>
      </c>
      <c r="G160">
        <v>23.68</v>
      </c>
      <c r="H160">
        <v>20.87</v>
      </c>
      <c r="J160" s="13">
        <v>44718</v>
      </c>
      <c r="L160">
        <v>9.8699999999999992</v>
      </c>
      <c r="N160">
        <v>18.510000000000002</v>
      </c>
      <c r="P160">
        <v>8.8000000000000007</v>
      </c>
      <c r="Q160">
        <v>11</v>
      </c>
      <c r="R160">
        <v>15.78</v>
      </c>
    </row>
    <row r="161" spans="1:18" x14ac:dyDescent="0.4">
      <c r="A161" s="13">
        <v>44719</v>
      </c>
      <c r="B161">
        <v>26.89</v>
      </c>
      <c r="C161">
        <v>17.68</v>
      </c>
      <c r="D161">
        <v>20.14</v>
      </c>
      <c r="E161">
        <v>24.1</v>
      </c>
      <c r="F161">
        <v>26.24</v>
      </c>
      <c r="G161">
        <v>25.4</v>
      </c>
      <c r="H161">
        <v>23</v>
      </c>
      <c r="J161" s="13">
        <v>44719</v>
      </c>
      <c r="L161">
        <v>16.850000000000001</v>
      </c>
      <c r="N161">
        <v>19.66</v>
      </c>
      <c r="P161">
        <v>25.67</v>
      </c>
      <c r="Q161">
        <v>10.48</v>
      </c>
      <c r="R161">
        <v>22.18</v>
      </c>
    </row>
    <row r="162" spans="1:18" x14ac:dyDescent="0.4">
      <c r="A162" s="13">
        <v>44720</v>
      </c>
      <c r="B162">
        <v>28.83</v>
      </c>
      <c r="C162">
        <v>23.94</v>
      </c>
      <c r="D162">
        <v>26.64</v>
      </c>
      <c r="E162">
        <v>24.27</v>
      </c>
      <c r="F162">
        <v>23.01</v>
      </c>
      <c r="G162">
        <v>24.83</v>
      </c>
      <c r="H162">
        <v>24.12</v>
      </c>
      <c r="J162" s="13">
        <v>44720</v>
      </c>
      <c r="L162">
        <v>17.510000000000002</v>
      </c>
      <c r="N162">
        <v>28.32</v>
      </c>
      <c r="P162">
        <v>27.17</v>
      </c>
      <c r="Q162">
        <v>26.65</v>
      </c>
      <c r="R162">
        <v>19.66</v>
      </c>
    </row>
    <row r="163" spans="1:18" x14ac:dyDescent="0.4">
      <c r="A163" s="13">
        <v>44721</v>
      </c>
      <c r="B163">
        <v>27.01</v>
      </c>
      <c r="C163">
        <v>25</v>
      </c>
      <c r="D163">
        <v>27.08</v>
      </c>
      <c r="E163">
        <v>27.85</v>
      </c>
      <c r="F163">
        <v>19.649999999999999</v>
      </c>
      <c r="G163">
        <v>16.66</v>
      </c>
      <c r="H163">
        <v>19.399999999999999</v>
      </c>
      <c r="J163" s="13">
        <v>44721</v>
      </c>
      <c r="L163">
        <v>29.97</v>
      </c>
      <c r="N163">
        <v>27.7</v>
      </c>
      <c r="P163">
        <v>28.27</v>
      </c>
      <c r="Q163">
        <v>28.09</v>
      </c>
      <c r="R163">
        <v>25.82</v>
      </c>
    </row>
    <row r="164" spans="1:18" x14ac:dyDescent="0.4">
      <c r="A164" s="13">
        <v>44722</v>
      </c>
      <c r="B164">
        <v>16.989999999999998</v>
      </c>
      <c r="C164">
        <v>13.63</v>
      </c>
      <c r="D164">
        <v>12.97</v>
      </c>
      <c r="E164">
        <v>14.98</v>
      </c>
      <c r="F164">
        <v>15.59</v>
      </c>
      <c r="G164">
        <v>12.61</v>
      </c>
      <c r="H164">
        <v>11.87</v>
      </c>
      <c r="J164" s="13">
        <v>44722</v>
      </c>
      <c r="L164">
        <v>26.77</v>
      </c>
      <c r="N164">
        <v>22.95</v>
      </c>
      <c r="P164">
        <v>20.87</v>
      </c>
      <c r="Q164">
        <v>24.99</v>
      </c>
      <c r="R164">
        <v>21.06</v>
      </c>
    </row>
    <row r="165" spans="1:18" x14ac:dyDescent="0.4">
      <c r="A165" s="13">
        <v>44723</v>
      </c>
      <c r="B165">
        <v>10.19</v>
      </c>
      <c r="C165">
        <v>7.57</v>
      </c>
      <c r="D165">
        <v>8.9499999999999993</v>
      </c>
      <c r="E165">
        <v>6.85</v>
      </c>
      <c r="F165">
        <v>3.86</v>
      </c>
      <c r="G165">
        <v>4</v>
      </c>
      <c r="H165">
        <v>4.33</v>
      </c>
      <c r="J165" s="13">
        <v>44723</v>
      </c>
      <c r="L165">
        <v>12.79</v>
      </c>
      <c r="N165">
        <v>6.34</v>
      </c>
      <c r="P165">
        <v>5.17</v>
      </c>
      <c r="Q165">
        <v>6.02</v>
      </c>
      <c r="R165">
        <v>4.75</v>
      </c>
    </row>
    <row r="166" spans="1:18" x14ac:dyDescent="0.4">
      <c r="A166" s="13">
        <v>44724</v>
      </c>
      <c r="B166">
        <v>21.01</v>
      </c>
      <c r="C166">
        <v>20.3</v>
      </c>
      <c r="D166">
        <v>21.86</v>
      </c>
      <c r="E166">
        <v>23.7</v>
      </c>
      <c r="F166">
        <v>25.43</v>
      </c>
      <c r="G166">
        <v>25.06</v>
      </c>
      <c r="H166">
        <v>22.52</v>
      </c>
      <c r="J166" s="13">
        <v>44724</v>
      </c>
      <c r="L166">
        <v>25.83</v>
      </c>
      <c r="N166">
        <v>27.15</v>
      </c>
      <c r="P166">
        <v>25.81</v>
      </c>
      <c r="Q166">
        <v>28.7</v>
      </c>
      <c r="R166">
        <v>26.71</v>
      </c>
    </row>
    <row r="167" spans="1:18" x14ac:dyDescent="0.4">
      <c r="A167" s="13">
        <v>44725</v>
      </c>
      <c r="B167">
        <v>5.73</v>
      </c>
      <c r="C167">
        <v>3.98</v>
      </c>
      <c r="D167">
        <v>4.04</v>
      </c>
      <c r="E167">
        <v>4.7</v>
      </c>
      <c r="F167">
        <v>4.4400000000000004</v>
      </c>
      <c r="G167">
        <v>3.38</v>
      </c>
      <c r="H167">
        <v>3.85</v>
      </c>
      <c r="J167" s="13">
        <v>44725</v>
      </c>
      <c r="L167">
        <v>16.45</v>
      </c>
      <c r="N167">
        <v>11.31</v>
      </c>
      <c r="P167">
        <v>10.98</v>
      </c>
      <c r="Q167">
        <v>17.66</v>
      </c>
      <c r="R167">
        <v>11.01</v>
      </c>
    </row>
    <row r="168" spans="1:18" x14ac:dyDescent="0.4">
      <c r="A168" s="13">
        <v>44726</v>
      </c>
      <c r="B168">
        <v>6.29</v>
      </c>
      <c r="C168">
        <v>3.87</v>
      </c>
      <c r="D168">
        <v>5.91</v>
      </c>
      <c r="E168">
        <v>5.12</v>
      </c>
      <c r="F168">
        <v>3.12</v>
      </c>
      <c r="G168">
        <v>5.38</v>
      </c>
      <c r="H168">
        <v>4.6900000000000004</v>
      </c>
      <c r="J168" s="13">
        <v>44726</v>
      </c>
      <c r="L168">
        <v>6.19</v>
      </c>
      <c r="N168">
        <v>4.7300000000000004</v>
      </c>
      <c r="P168">
        <v>8.26</v>
      </c>
      <c r="Q168">
        <v>6.6</v>
      </c>
      <c r="R168">
        <v>5.83</v>
      </c>
    </row>
    <row r="169" spans="1:18" x14ac:dyDescent="0.4">
      <c r="A169" s="13">
        <v>44727</v>
      </c>
      <c r="B169">
        <v>17.46</v>
      </c>
      <c r="C169">
        <v>21.82</v>
      </c>
      <c r="D169">
        <v>22.51</v>
      </c>
      <c r="E169">
        <v>20.71</v>
      </c>
      <c r="F169">
        <v>13.22</v>
      </c>
      <c r="G169">
        <v>15.21</v>
      </c>
      <c r="H169">
        <v>15.38</v>
      </c>
      <c r="J169" s="13">
        <v>44727</v>
      </c>
      <c r="L169">
        <v>15.92</v>
      </c>
      <c r="N169">
        <v>10.72</v>
      </c>
      <c r="P169">
        <v>12.08</v>
      </c>
      <c r="Q169">
        <v>9.16</v>
      </c>
      <c r="R169">
        <v>6.63</v>
      </c>
    </row>
    <row r="170" spans="1:18" x14ac:dyDescent="0.4">
      <c r="A170" s="13">
        <v>44728</v>
      </c>
      <c r="B170">
        <v>24.57</v>
      </c>
      <c r="C170">
        <v>23.59</v>
      </c>
      <c r="D170">
        <v>24.35</v>
      </c>
      <c r="E170">
        <v>24.15</v>
      </c>
      <c r="F170">
        <v>22.65</v>
      </c>
      <c r="G170">
        <v>17.170000000000002</v>
      </c>
      <c r="H170">
        <v>17.7</v>
      </c>
      <c r="J170" s="13">
        <v>44728</v>
      </c>
      <c r="L170">
        <v>28.69</v>
      </c>
      <c r="N170">
        <v>23.01</v>
      </c>
      <c r="P170">
        <v>20.07</v>
      </c>
      <c r="Q170">
        <v>15.92</v>
      </c>
      <c r="R170">
        <v>13.34</v>
      </c>
    </row>
    <row r="171" spans="1:18" x14ac:dyDescent="0.4">
      <c r="A171" s="13">
        <v>44729</v>
      </c>
      <c r="B171">
        <v>24.26</v>
      </c>
      <c r="C171">
        <v>22.65</v>
      </c>
      <c r="D171">
        <v>16.02</v>
      </c>
      <c r="E171">
        <v>21.4</v>
      </c>
      <c r="F171">
        <v>20.309999999999999</v>
      </c>
      <c r="G171">
        <v>15.1</v>
      </c>
      <c r="H171">
        <v>11.8</v>
      </c>
      <c r="J171" s="13">
        <v>44729</v>
      </c>
      <c r="L171">
        <v>29.13</v>
      </c>
      <c r="N171">
        <v>26.4</v>
      </c>
      <c r="P171">
        <v>21.02</v>
      </c>
      <c r="Q171">
        <v>20.91</v>
      </c>
      <c r="R171">
        <v>22.22</v>
      </c>
    </row>
    <row r="172" spans="1:18" x14ac:dyDescent="0.4">
      <c r="A172" s="13">
        <v>44730</v>
      </c>
      <c r="B172">
        <v>26.19</v>
      </c>
      <c r="C172">
        <v>23.34</v>
      </c>
      <c r="D172">
        <v>24.79</v>
      </c>
      <c r="E172">
        <v>20.260000000000002</v>
      </c>
      <c r="F172">
        <v>14.39</v>
      </c>
      <c r="G172">
        <v>15.49</v>
      </c>
      <c r="H172">
        <v>10.28</v>
      </c>
      <c r="J172" s="13">
        <v>44730</v>
      </c>
      <c r="L172">
        <v>27.73</v>
      </c>
      <c r="N172">
        <v>23.81</v>
      </c>
      <c r="P172">
        <v>20.34</v>
      </c>
      <c r="Q172">
        <v>14.74</v>
      </c>
      <c r="R172">
        <v>10.8</v>
      </c>
    </row>
    <row r="173" spans="1:18" x14ac:dyDescent="0.4">
      <c r="A173" s="13">
        <v>44731</v>
      </c>
      <c r="B173">
        <v>20.25</v>
      </c>
      <c r="C173">
        <v>16.100000000000001</v>
      </c>
      <c r="D173">
        <v>11.35</v>
      </c>
      <c r="E173">
        <v>12.76</v>
      </c>
      <c r="F173">
        <v>14.81</v>
      </c>
      <c r="G173">
        <v>8.43</v>
      </c>
      <c r="H173">
        <v>3.21</v>
      </c>
      <c r="J173" s="13">
        <v>44731</v>
      </c>
      <c r="L173">
        <v>28.35</v>
      </c>
      <c r="N173">
        <v>23.16</v>
      </c>
      <c r="P173">
        <v>20.46</v>
      </c>
      <c r="Q173">
        <v>21.84</v>
      </c>
      <c r="R173">
        <v>13.45</v>
      </c>
    </row>
    <row r="174" spans="1:18" x14ac:dyDescent="0.4">
      <c r="A174" s="13">
        <v>44732</v>
      </c>
      <c r="B174">
        <v>10.14</v>
      </c>
      <c r="C174">
        <v>7.16</v>
      </c>
      <c r="D174">
        <v>6</v>
      </c>
      <c r="E174">
        <v>13.63</v>
      </c>
      <c r="F174">
        <v>13.83</v>
      </c>
      <c r="G174">
        <v>7.51</v>
      </c>
      <c r="H174">
        <v>7.34</v>
      </c>
      <c r="J174" s="13">
        <v>44732</v>
      </c>
      <c r="L174">
        <v>21.43</v>
      </c>
      <c r="N174">
        <v>14.73</v>
      </c>
      <c r="P174">
        <v>16.84</v>
      </c>
      <c r="Q174">
        <v>19.079999999999998</v>
      </c>
      <c r="R174">
        <v>14.61</v>
      </c>
    </row>
    <row r="175" spans="1:18" x14ac:dyDescent="0.4">
      <c r="A175" s="13">
        <v>44733</v>
      </c>
      <c r="B175">
        <v>13.15</v>
      </c>
      <c r="C175">
        <v>7.38</v>
      </c>
      <c r="D175">
        <v>5.29</v>
      </c>
      <c r="E175">
        <v>8.2899999999999991</v>
      </c>
      <c r="F175">
        <v>8.06</v>
      </c>
      <c r="G175">
        <v>6.15</v>
      </c>
      <c r="H175">
        <v>4.37</v>
      </c>
      <c r="J175" s="13">
        <v>44733</v>
      </c>
      <c r="L175">
        <v>15.57</v>
      </c>
      <c r="N175">
        <v>4.6399999999999997</v>
      </c>
      <c r="P175">
        <v>3.98</v>
      </c>
      <c r="Q175">
        <v>6.2</v>
      </c>
      <c r="R175">
        <v>2.66</v>
      </c>
    </row>
    <row r="176" spans="1:18" x14ac:dyDescent="0.4">
      <c r="A176" s="13">
        <v>44734</v>
      </c>
      <c r="B176">
        <v>11.99</v>
      </c>
      <c r="C176">
        <v>13.24</v>
      </c>
      <c r="D176">
        <v>15.6</v>
      </c>
      <c r="E176">
        <v>13.25</v>
      </c>
      <c r="F176">
        <v>21.66</v>
      </c>
      <c r="G176">
        <v>28.07</v>
      </c>
      <c r="H176">
        <v>12.78</v>
      </c>
      <c r="J176" s="13">
        <v>44734</v>
      </c>
      <c r="L176">
        <v>23.32</v>
      </c>
      <c r="N176">
        <v>19.260000000000002</v>
      </c>
      <c r="P176">
        <v>13.83</v>
      </c>
      <c r="Q176">
        <v>15.84</v>
      </c>
      <c r="R176">
        <v>17.309999999999999</v>
      </c>
    </row>
    <row r="177" spans="1:18" x14ac:dyDescent="0.4">
      <c r="A177" s="13">
        <v>44735</v>
      </c>
      <c r="B177">
        <v>19.579999999999998</v>
      </c>
      <c r="C177">
        <v>10.64</v>
      </c>
      <c r="D177">
        <v>12.27</v>
      </c>
      <c r="E177">
        <v>22.39</v>
      </c>
      <c r="F177">
        <v>24.71</v>
      </c>
      <c r="G177">
        <v>22.87</v>
      </c>
      <c r="H177">
        <v>14.11</v>
      </c>
      <c r="J177" s="13">
        <v>44735</v>
      </c>
      <c r="L177">
        <v>19.89</v>
      </c>
      <c r="N177">
        <v>24.77</v>
      </c>
      <c r="P177">
        <v>26.61</v>
      </c>
      <c r="Q177">
        <v>25.67</v>
      </c>
      <c r="R177">
        <v>23.46</v>
      </c>
    </row>
    <row r="178" spans="1:18" x14ac:dyDescent="0.4">
      <c r="A178" s="13">
        <v>44736</v>
      </c>
      <c r="B178">
        <v>16.87</v>
      </c>
      <c r="C178">
        <v>7.12</v>
      </c>
      <c r="D178">
        <v>7.1</v>
      </c>
      <c r="E178">
        <v>11.26</v>
      </c>
      <c r="F178">
        <v>24.86</v>
      </c>
      <c r="G178">
        <v>27.12</v>
      </c>
      <c r="H178">
        <v>19.87</v>
      </c>
      <c r="J178" s="13">
        <v>44736</v>
      </c>
      <c r="L178">
        <v>8.39</v>
      </c>
      <c r="N178">
        <v>15.87</v>
      </c>
      <c r="P178">
        <v>25.27</v>
      </c>
      <c r="Q178">
        <v>23.57</v>
      </c>
      <c r="R178">
        <v>16.71</v>
      </c>
    </row>
    <row r="179" spans="1:18" x14ac:dyDescent="0.4">
      <c r="A179" s="13">
        <v>44737</v>
      </c>
      <c r="B179">
        <v>4.09</v>
      </c>
      <c r="C179">
        <v>3.37</v>
      </c>
      <c r="D179">
        <v>7.68</v>
      </c>
      <c r="E179">
        <v>5.35</v>
      </c>
      <c r="F179">
        <v>2.06</v>
      </c>
      <c r="G179">
        <v>6.9</v>
      </c>
      <c r="H179">
        <v>4.62</v>
      </c>
      <c r="J179" s="13">
        <v>44737</v>
      </c>
      <c r="L179">
        <v>20.260000000000002</v>
      </c>
      <c r="N179">
        <v>7.05</v>
      </c>
      <c r="P179">
        <v>8.35</v>
      </c>
      <c r="Q179">
        <v>14.76</v>
      </c>
      <c r="R179">
        <v>9.8699999999999992</v>
      </c>
    </row>
    <row r="180" spans="1:18" x14ac:dyDescent="0.4">
      <c r="A180" s="13">
        <v>44738</v>
      </c>
      <c r="B180">
        <v>19.5</v>
      </c>
      <c r="C180">
        <v>15.31</v>
      </c>
      <c r="D180">
        <v>21.75</v>
      </c>
      <c r="E180">
        <v>21.79</v>
      </c>
      <c r="F180">
        <v>22.68</v>
      </c>
      <c r="G180">
        <v>17.79</v>
      </c>
      <c r="H180">
        <v>21.69</v>
      </c>
      <c r="J180" s="13">
        <v>44738</v>
      </c>
      <c r="L180">
        <v>12.81</v>
      </c>
      <c r="N180">
        <v>18.89</v>
      </c>
      <c r="P180">
        <v>19.05</v>
      </c>
      <c r="Q180">
        <v>22.08</v>
      </c>
      <c r="R180">
        <v>19.96</v>
      </c>
    </row>
    <row r="181" spans="1:18" x14ac:dyDescent="0.4">
      <c r="A181" s="13">
        <v>44739</v>
      </c>
      <c r="B181">
        <v>16.87</v>
      </c>
      <c r="C181">
        <v>26.06</v>
      </c>
      <c r="D181">
        <v>25.4</v>
      </c>
      <c r="E181">
        <v>25.51</v>
      </c>
      <c r="F181">
        <v>19.82</v>
      </c>
      <c r="G181">
        <v>24.58</v>
      </c>
      <c r="H181">
        <v>26.73</v>
      </c>
      <c r="J181" s="13">
        <v>44739</v>
      </c>
      <c r="L181">
        <v>17.940000000000001</v>
      </c>
      <c r="N181">
        <v>17.07</v>
      </c>
      <c r="P181">
        <v>22.1</v>
      </c>
      <c r="Q181">
        <v>23.7</v>
      </c>
      <c r="R181">
        <v>20.97</v>
      </c>
    </row>
    <row r="182" spans="1:18" x14ac:dyDescent="0.4">
      <c r="A182" s="13">
        <v>44740</v>
      </c>
      <c r="B182">
        <v>24.47</v>
      </c>
      <c r="C182">
        <v>24.41</v>
      </c>
      <c r="D182">
        <v>21.95</v>
      </c>
      <c r="E182">
        <v>28.31</v>
      </c>
      <c r="F182">
        <v>25.36</v>
      </c>
      <c r="G182">
        <v>22</v>
      </c>
      <c r="H182">
        <v>29</v>
      </c>
      <c r="J182" s="13">
        <v>44740</v>
      </c>
      <c r="L182">
        <v>27.13</v>
      </c>
      <c r="N182">
        <v>25.9</v>
      </c>
      <c r="P182">
        <v>27.5</v>
      </c>
      <c r="Q182">
        <v>27.63</v>
      </c>
      <c r="R182">
        <v>19.55</v>
      </c>
    </row>
    <row r="183" spans="1:18" x14ac:dyDescent="0.4">
      <c r="A183" s="13">
        <v>44741</v>
      </c>
      <c r="B183">
        <v>24.61</v>
      </c>
      <c r="C183">
        <v>29.05</v>
      </c>
      <c r="D183">
        <v>27.94</v>
      </c>
      <c r="E183">
        <v>29.64</v>
      </c>
      <c r="F183">
        <v>27.42</v>
      </c>
      <c r="G183">
        <v>23.69</v>
      </c>
      <c r="H183">
        <v>28.96</v>
      </c>
      <c r="J183" s="13">
        <v>44741</v>
      </c>
      <c r="L183">
        <v>28.43</v>
      </c>
      <c r="N183">
        <v>27.41</v>
      </c>
      <c r="P183">
        <v>29.75</v>
      </c>
      <c r="Q183">
        <v>29.24</v>
      </c>
      <c r="R183">
        <v>27.6</v>
      </c>
    </row>
    <row r="184" spans="1:18" x14ac:dyDescent="0.4">
      <c r="A184" s="13">
        <v>44742</v>
      </c>
      <c r="B184">
        <v>29.09</v>
      </c>
      <c r="C184">
        <v>28.6</v>
      </c>
      <c r="D184">
        <v>28.68</v>
      </c>
      <c r="E184">
        <v>28.89</v>
      </c>
      <c r="F184">
        <v>27.41</v>
      </c>
      <c r="G184">
        <v>29.54</v>
      </c>
      <c r="H184">
        <v>29.37</v>
      </c>
      <c r="J184" s="13">
        <v>44742</v>
      </c>
      <c r="L184">
        <v>29.94</v>
      </c>
      <c r="N184">
        <v>25.97</v>
      </c>
      <c r="P184">
        <v>29.65</v>
      </c>
      <c r="Q184">
        <v>29.27</v>
      </c>
      <c r="R184">
        <v>27.63</v>
      </c>
    </row>
    <row r="185" spans="1:18" x14ac:dyDescent="0.4">
      <c r="A185" s="13">
        <v>44743</v>
      </c>
      <c r="B185">
        <v>28.52</v>
      </c>
      <c r="C185">
        <v>28.33</v>
      </c>
      <c r="D185">
        <v>29.09</v>
      </c>
      <c r="E185">
        <v>28.19</v>
      </c>
      <c r="F185">
        <v>28.49</v>
      </c>
      <c r="G185">
        <v>29.25</v>
      </c>
      <c r="H185">
        <v>29.93</v>
      </c>
      <c r="J185" s="13">
        <v>44743</v>
      </c>
      <c r="L185">
        <v>29.93</v>
      </c>
      <c r="N185">
        <v>28.89</v>
      </c>
      <c r="P185">
        <v>29.04</v>
      </c>
      <c r="Q185">
        <v>28.67</v>
      </c>
      <c r="R185">
        <v>28.97</v>
      </c>
    </row>
    <row r="186" spans="1:18" x14ac:dyDescent="0.4">
      <c r="A186" s="13">
        <v>44744</v>
      </c>
      <c r="B186">
        <v>24.87</v>
      </c>
      <c r="C186">
        <v>23.53</v>
      </c>
      <c r="D186">
        <v>23.66</v>
      </c>
      <c r="E186">
        <v>27.08</v>
      </c>
      <c r="F186">
        <v>24.77</v>
      </c>
      <c r="G186">
        <v>17.57</v>
      </c>
      <c r="H186">
        <v>21.18</v>
      </c>
      <c r="J186" s="13">
        <v>44744</v>
      </c>
      <c r="L186">
        <v>28.97</v>
      </c>
      <c r="N186">
        <v>26.41</v>
      </c>
      <c r="P186">
        <v>27.06</v>
      </c>
      <c r="Q186">
        <v>27.02</v>
      </c>
      <c r="R186">
        <v>21.55</v>
      </c>
    </row>
    <row r="187" spans="1:18" x14ac:dyDescent="0.4">
      <c r="A187" s="13">
        <v>44745</v>
      </c>
      <c r="B187">
        <v>15.03</v>
      </c>
      <c r="C187">
        <v>15.13</v>
      </c>
      <c r="D187">
        <v>14.13</v>
      </c>
      <c r="E187">
        <v>12.23</v>
      </c>
      <c r="F187">
        <v>9.0399999999999991</v>
      </c>
      <c r="G187">
        <v>2.42</v>
      </c>
      <c r="H187">
        <v>2.88</v>
      </c>
      <c r="J187" s="13">
        <v>44745</v>
      </c>
      <c r="L187">
        <v>12.88</v>
      </c>
      <c r="N187">
        <v>16.57</v>
      </c>
      <c r="P187">
        <v>14.57</v>
      </c>
      <c r="Q187">
        <v>16.97</v>
      </c>
      <c r="R187">
        <v>7.24</v>
      </c>
    </row>
    <row r="188" spans="1:18" x14ac:dyDescent="0.4">
      <c r="A188" s="13">
        <v>44746</v>
      </c>
      <c r="B188">
        <v>13.88</v>
      </c>
      <c r="C188">
        <v>11.88</v>
      </c>
      <c r="D188">
        <v>9.15</v>
      </c>
      <c r="E188">
        <v>12.63</v>
      </c>
      <c r="F188">
        <v>12.87</v>
      </c>
      <c r="G188">
        <v>5.33</v>
      </c>
      <c r="H188">
        <v>7.48</v>
      </c>
      <c r="J188" s="13">
        <v>44746</v>
      </c>
      <c r="L188">
        <v>13.51</v>
      </c>
      <c r="N188">
        <v>9.1199999999999992</v>
      </c>
      <c r="P188">
        <v>9.9600000000000009</v>
      </c>
      <c r="Q188">
        <v>8.77</v>
      </c>
      <c r="R188">
        <v>4.9800000000000004</v>
      </c>
    </row>
    <row r="189" spans="1:18" x14ac:dyDescent="0.4">
      <c r="A189" s="13">
        <v>44747</v>
      </c>
      <c r="B189">
        <v>10.01</v>
      </c>
      <c r="C189">
        <v>6.55</v>
      </c>
      <c r="D189">
        <v>7.52</v>
      </c>
      <c r="E189">
        <v>2.92</v>
      </c>
      <c r="F189">
        <v>5.99</v>
      </c>
      <c r="G189">
        <v>12.16</v>
      </c>
      <c r="H189">
        <v>14.43</v>
      </c>
      <c r="J189" s="13">
        <v>44747</v>
      </c>
      <c r="L189">
        <v>21.14</v>
      </c>
      <c r="N189">
        <v>9.66</v>
      </c>
      <c r="P189">
        <v>14.42</v>
      </c>
      <c r="Q189">
        <v>21.51</v>
      </c>
      <c r="R189">
        <v>8.11</v>
      </c>
    </row>
    <row r="190" spans="1:18" x14ac:dyDescent="0.4">
      <c r="A190" s="13">
        <v>44748</v>
      </c>
      <c r="B190">
        <v>15.42</v>
      </c>
      <c r="C190">
        <v>10.07</v>
      </c>
      <c r="D190">
        <v>15.25</v>
      </c>
      <c r="E190">
        <v>15.21</v>
      </c>
      <c r="F190">
        <v>13.41</v>
      </c>
      <c r="G190">
        <v>14.99</v>
      </c>
      <c r="H190">
        <v>11.94</v>
      </c>
      <c r="J190" s="13">
        <v>44748</v>
      </c>
      <c r="L190">
        <v>21.18</v>
      </c>
      <c r="N190">
        <v>18.3</v>
      </c>
      <c r="P190">
        <v>22.86</v>
      </c>
      <c r="Q190">
        <v>19.41</v>
      </c>
      <c r="R190">
        <v>18.170000000000002</v>
      </c>
    </row>
    <row r="191" spans="1:18" x14ac:dyDescent="0.4">
      <c r="A191" s="13">
        <v>44749</v>
      </c>
      <c r="B191">
        <v>21.93</v>
      </c>
      <c r="C191">
        <v>21.86</v>
      </c>
      <c r="D191">
        <v>22.69</v>
      </c>
      <c r="E191">
        <v>26.46</v>
      </c>
      <c r="F191">
        <v>21.11</v>
      </c>
      <c r="G191">
        <v>23.57</v>
      </c>
      <c r="H191">
        <v>22.11</v>
      </c>
      <c r="J191" s="13">
        <v>44749</v>
      </c>
      <c r="L191">
        <v>23.42</v>
      </c>
      <c r="N191">
        <v>17.010000000000002</v>
      </c>
      <c r="P191">
        <v>19.22</v>
      </c>
      <c r="Q191">
        <v>23.01</v>
      </c>
      <c r="R191">
        <v>17.13</v>
      </c>
    </row>
    <row r="192" spans="1:18" x14ac:dyDescent="0.4">
      <c r="A192" s="13">
        <v>44750</v>
      </c>
      <c r="B192">
        <v>13.81</v>
      </c>
      <c r="C192">
        <v>18.260000000000002</v>
      </c>
      <c r="D192">
        <v>22.27</v>
      </c>
      <c r="E192">
        <v>22.02</v>
      </c>
      <c r="F192">
        <v>16.489999999999998</v>
      </c>
      <c r="G192">
        <v>22.31</v>
      </c>
      <c r="H192">
        <v>18.329999999999998</v>
      </c>
      <c r="J192" s="13">
        <v>44750</v>
      </c>
      <c r="L192">
        <v>8.67</v>
      </c>
      <c r="N192">
        <v>13.17</v>
      </c>
      <c r="P192">
        <v>12.49</v>
      </c>
      <c r="Q192">
        <v>5.87</v>
      </c>
      <c r="R192">
        <v>5.6</v>
      </c>
    </row>
    <row r="193" spans="1:18" x14ac:dyDescent="0.4">
      <c r="A193" s="13">
        <v>44751</v>
      </c>
      <c r="B193">
        <v>26.44</v>
      </c>
      <c r="C193">
        <v>20.61</v>
      </c>
      <c r="D193">
        <v>27.57</v>
      </c>
      <c r="E193">
        <v>28.15</v>
      </c>
      <c r="F193">
        <v>25.72</v>
      </c>
      <c r="G193">
        <v>25.2</v>
      </c>
      <c r="H193">
        <v>24.85</v>
      </c>
      <c r="J193" s="13">
        <v>44751</v>
      </c>
      <c r="L193">
        <v>15.38</v>
      </c>
      <c r="N193">
        <v>16.34</v>
      </c>
      <c r="P193">
        <v>24.88</v>
      </c>
      <c r="Q193">
        <v>18.54</v>
      </c>
      <c r="R193">
        <v>19.86</v>
      </c>
    </row>
    <row r="194" spans="1:18" x14ac:dyDescent="0.4">
      <c r="A194" s="13">
        <v>44752</v>
      </c>
      <c r="B194">
        <v>25.26</v>
      </c>
      <c r="C194">
        <v>22.04</v>
      </c>
      <c r="D194">
        <v>24.88</v>
      </c>
      <c r="E194">
        <v>22.35</v>
      </c>
      <c r="F194">
        <v>24.43</v>
      </c>
      <c r="G194">
        <v>24.7</v>
      </c>
      <c r="H194">
        <v>24.89</v>
      </c>
      <c r="J194" s="13">
        <v>44752</v>
      </c>
      <c r="L194">
        <v>17.63</v>
      </c>
      <c r="N194">
        <v>21.93</v>
      </c>
      <c r="P194">
        <v>19.25</v>
      </c>
      <c r="Q194">
        <v>25.51</v>
      </c>
      <c r="R194">
        <v>20.71</v>
      </c>
    </row>
    <row r="195" spans="1:18" x14ac:dyDescent="0.4">
      <c r="A195" s="13">
        <v>44753</v>
      </c>
      <c r="B195">
        <v>12.51</v>
      </c>
      <c r="C195">
        <v>13.34</v>
      </c>
      <c r="D195">
        <v>16.440000000000001</v>
      </c>
      <c r="E195">
        <v>19.670000000000002</v>
      </c>
      <c r="F195">
        <v>17.84</v>
      </c>
      <c r="G195">
        <v>24.35</v>
      </c>
      <c r="H195">
        <v>24.11</v>
      </c>
      <c r="J195" s="13">
        <v>44753</v>
      </c>
      <c r="L195">
        <v>19.45</v>
      </c>
      <c r="N195">
        <v>18.29</v>
      </c>
      <c r="P195">
        <v>21.9</v>
      </c>
      <c r="Q195">
        <v>19.98</v>
      </c>
      <c r="R195">
        <v>16.170000000000002</v>
      </c>
    </row>
    <row r="196" spans="1:18" x14ac:dyDescent="0.4">
      <c r="A196" s="13">
        <v>44754</v>
      </c>
      <c r="B196">
        <v>16.05</v>
      </c>
      <c r="C196">
        <v>15.65</v>
      </c>
      <c r="D196">
        <v>20.89</v>
      </c>
      <c r="E196">
        <v>16.3</v>
      </c>
      <c r="F196">
        <v>17.11</v>
      </c>
      <c r="G196">
        <v>20.22</v>
      </c>
      <c r="H196">
        <v>18.89</v>
      </c>
      <c r="J196" s="13">
        <v>44754</v>
      </c>
      <c r="L196">
        <v>12.83</v>
      </c>
      <c r="N196">
        <v>17.22</v>
      </c>
      <c r="P196">
        <v>19.100000000000001</v>
      </c>
      <c r="Q196">
        <v>13.31</v>
      </c>
      <c r="R196">
        <v>17.22</v>
      </c>
    </row>
    <row r="197" spans="1:18" x14ac:dyDescent="0.4">
      <c r="A197" s="13">
        <v>44755</v>
      </c>
      <c r="B197">
        <v>19.13</v>
      </c>
      <c r="C197">
        <v>12.23</v>
      </c>
      <c r="D197">
        <v>21.73</v>
      </c>
      <c r="E197">
        <v>20.52</v>
      </c>
      <c r="F197">
        <v>21.54</v>
      </c>
      <c r="G197">
        <v>20.91</v>
      </c>
      <c r="H197">
        <v>23.71</v>
      </c>
      <c r="J197" s="13">
        <v>44755</v>
      </c>
      <c r="L197">
        <v>15.91</v>
      </c>
      <c r="N197">
        <v>23.07</v>
      </c>
      <c r="P197">
        <v>26.59</v>
      </c>
      <c r="Q197">
        <v>20.7</v>
      </c>
      <c r="R197">
        <v>22.95</v>
      </c>
    </row>
    <row r="198" spans="1:18" x14ac:dyDescent="0.4">
      <c r="A198" s="13">
        <v>44756</v>
      </c>
      <c r="B198">
        <v>10.51</v>
      </c>
      <c r="C198">
        <v>8.77</v>
      </c>
      <c r="D198">
        <v>7.12</v>
      </c>
      <c r="E198">
        <v>13.56</v>
      </c>
      <c r="F198">
        <v>14</v>
      </c>
      <c r="G198">
        <v>20.78</v>
      </c>
      <c r="H198">
        <v>19.98</v>
      </c>
      <c r="J198" s="13">
        <v>44756</v>
      </c>
      <c r="L198">
        <v>4.6100000000000003</v>
      </c>
      <c r="N198">
        <v>4.51</v>
      </c>
      <c r="P198">
        <v>9.36</v>
      </c>
      <c r="Q198">
        <v>9.83</v>
      </c>
      <c r="R198">
        <v>5.79</v>
      </c>
    </row>
    <row r="199" spans="1:18" x14ac:dyDescent="0.4">
      <c r="A199" s="13">
        <v>44757</v>
      </c>
      <c r="B199">
        <v>9.99</v>
      </c>
      <c r="C199">
        <v>3.31</v>
      </c>
      <c r="D199">
        <v>5.24</v>
      </c>
      <c r="E199">
        <v>5.24</v>
      </c>
      <c r="F199">
        <v>3.83</v>
      </c>
      <c r="G199">
        <v>5.05</v>
      </c>
      <c r="H199">
        <v>8.2100000000000009</v>
      </c>
      <c r="J199" s="13">
        <v>44757</v>
      </c>
      <c r="L199">
        <v>16.579999999999998</v>
      </c>
      <c r="N199">
        <v>16.95</v>
      </c>
      <c r="P199">
        <v>17.77</v>
      </c>
      <c r="Q199">
        <v>18.510000000000002</v>
      </c>
      <c r="R199">
        <v>13.33</v>
      </c>
    </row>
    <row r="200" spans="1:18" x14ac:dyDescent="0.4">
      <c r="A200" s="13">
        <v>44758</v>
      </c>
      <c r="B200">
        <v>21.07</v>
      </c>
      <c r="C200">
        <v>16.04</v>
      </c>
      <c r="D200">
        <v>21.16</v>
      </c>
      <c r="E200">
        <v>20.78</v>
      </c>
      <c r="F200">
        <v>15.32</v>
      </c>
      <c r="G200">
        <v>16.82</v>
      </c>
      <c r="H200">
        <v>24.67</v>
      </c>
      <c r="J200" s="13">
        <v>44758</v>
      </c>
      <c r="L200">
        <v>14.67</v>
      </c>
      <c r="N200">
        <v>16.62</v>
      </c>
      <c r="P200">
        <v>7.03</v>
      </c>
      <c r="Q200">
        <v>11.08</v>
      </c>
      <c r="R200">
        <v>8.16</v>
      </c>
    </row>
    <row r="201" spans="1:18" x14ac:dyDescent="0.4">
      <c r="A201" s="13">
        <v>44759</v>
      </c>
      <c r="B201">
        <v>16.97</v>
      </c>
      <c r="C201">
        <v>13.57</v>
      </c>
      <c r="D201">
        <v>10.65</v>
      </c>
      <c r="E201">
        <v>11.22</v>
      </c>
      <c r="F201">
        <v>14.75</v>
      </c>
      <c r="G201">
        <v>8.2100000000000009</v>
      </c>
      <c r="H201">
        <v>10.86</v>
      </c>
      <c r="J201" s="13">
        <v>44759</v>
      </c>
      <c r="L201">
        <v>25.79</v>
      </c>
      <c r="N201">
        <v>19.87</v>
      </c>
      <c r="P201">
        <v>21.12</v>
      </c>
      <c r="Q201">
        <v>25.3</v>
      </c>
      <c r="R201">
        <v>21.47</v>
      </c>
    </row>
    <row r="202" spans="1:18" x14ac:dyDescent="0.4">
      <c r="A202" s="13">
        <v>44760</v>
      </c>
      <c r="B202">
        <v>8.24</v>
      </c>
      <c r="C202">
        <v>7.07</v>
      </c>
      <c r="D202">
        <v>10.87</v>
      </c>
      <c r="E202">
        <v>11.48</v>
      </c>
      <c r="F202">
        <v>12.63</v>
      </c>
      <c r="G202">
        <v>14.08</v>
      </c>
      <c r="H202">
        <v>16.11</v>
      </c>
      <c r="J202" s="13">
        <v>44760</v>
      </c>
      <c r="L202">
        <v>6.79</v>
      </c>
      <c r="N202">
        <v>6.64</v>
      </c>
      <c r="P202">
        <v>15.87</v>
      </c>
      <c r="Q202">
        <v>17.37</v>
      </c>
      <c r="R202">
        <v>14.96</v>
      </c>
    </row>
    <row r="203" spans="1:18" x14ac:dyDescent="0.4">
      <c r="A203" s="13">
        <v>44761</v>
      </c>
      <c r="B203">
        <v>13.88</v>
      </c>
      <c r="C203">
        <v>9.57</v>
      </c>
      <c r="D203">
        <v>3.41</v>
      </c>
      <c r="E203">
        <v>3.05</v>
      </c>
      <c r="F203">
        <v>8.43</v>
      </c>
      <c r="G203">
        <v>10.65</v>
      </c>
      <c r="H203">
        <v>11.69</v>
      </c>
      <c r="J203" s="13">
        <v>44761</v>
      </c>
      <c r="L203">
        <v>2.04</v>
      </c>
      <c r="N203">
        <v>8.7899999999999991</v>
      </c>
      <c r="P203">
        <v>2.99</v>
      </c>
      <c r="Q203">
        <v>7.2</v>
      </c>
      <c r="R203">
        <v>4.93</v>
      </c>
    </row>
    <row r="204" spans="1:18" x14ac:dyDescent="0.4">
      <c r="A204" s="13">
        <v>44762</v>
      </c>
      <c r="B204">
        <v>23.46</v>
      </c>
      <c r="C204">
        <v>14.38</v>
      </c>
      <c r="D204">
        <v>11.68</v>
      </c>
      <c r="E204">
        <v>7.1</v>
      </c>
      <c r="F204">
        <v>14.89</v>
      </c>
      <c r="G204">
        <v>8.34</v>
      </c>
      <c r="H204">
        <v>10.15</v>
      </c>
      <c r="J204" s="13">
        <v>44762</v>
      </c>
      <c r="L204">
        <v>27.2</v>
      </c>
      <c r="N204">
        <v>23.3</v>
      </c>
      <c r="P204">
        <v>25.93</v>
      </c>
      <c r="Q204">
        <v>26.98</v>
      </c>
      <c r="R204">
        <v>25.81</v>
      </c>
    </row>
    <row r="205" spans="1:18" x14ac:dyDescent="0.4">
      <c r="A205" s="13">
        <v>44763</v>
      </c>
      <c r="B205">
        <v>22.73</v>
      </c>
      <c r="C205">
        <v>10.72</v>
      </c>
      <c r="D205">
        <v>6.93</v>
      </c>
      <c r="E205">
        <v>10.45</v>
      </c>
      <c r="F205">
        <v>18.54</v>
      </c>
      <c r="G205">
        <v>17.309999999999999</v>
      </c>
      <c r="H205">
        <v>10.48</v>
      </c>
      <c r="J205" s="13">
        <v>44763</v>
      </c>
      <c r="L205">
        <v>8.9499999999999993</v>
      </c>
      <c r="N205">
        <v>10.33</v>
      </c>
      <c r="P205">
        <v>20.49</v>
      </c>
      <c r="Q205">
        <v>14.06</v>
      </c>
      <c r="R205">
        <v>19.8</v>
      </c>
    </row>
    <row r="206" spans="1:18" x14ac:dyDescent="0.4">
      <c r="A206" s="13">
        <v>44764</v>
      </c>
      <c r="B206">
        <v>25.64</v>
      </c>
      <c r="C206">
        <v>26.57</v>
      </c>
      <c r="D206">
        <v>26.62</v>
      </c>
      <c r="E206">
        <v>24.9</v>
      </c>
      <c r="F206">
        <v>18.04</v>
      </c>
      <c r="G206">
        <v>27.82</v>
      </c>
      <c r="H206">
        <v>25.62</v>
      </c>
      <c r="J206" s="13">
        <v>44764</v>
      </c>
      <c r="L206">
        <v>8.32</v>
      </c>
      <c r="N206">
        <v>13.7</v>
      </c>
      <c r="P206">
        <v>14.92</v>
      </c>
      <c r="Q206">
        <v>21.4</v>
      </c>
      <c r="R206">
        <v>25.64</v>
      </c>
    </row>
    <row r="207" spans="1:18" x14ac:dyDescent="0.4">
      <c r="A207" s="13">
        <v>44765</v>
      </c>
      <c r="B207">
        <v>24.87</v>
      </c>
      <c r="C207">
        <v>16.399999999999999</v>
      </c>
      <c r="D207">
        <v>26.66</v>
      </c>
      <c r="E207">
        <v>23.51</v>
      </c>
      <c r="F207">
        <v>24.52</v>
      </c>
      <c r="G207">
        <v>27.25</v>
      </c>
      <c r="H207">
        <v>25.46</v>
      </c>
      <c r="J207" s="13">
        <v>44765</v>
      </c>
      <c r="L207">
        <v>18.5</v>
      </c>
      <c r="N207">
        <v>24.02</v>
      </c>
      <c r="P207">
        <v>21.87</v>
      </c>
      <c r="Q207">
        <v>22.51</v>
      </c>
      <c r="R207">
        <v>26.31</v>
      </c>
    </row>
    <row r="208" spans="1:18" x14ac:dyDescent="0.4">
      <c r="A208" s="13">
        <v>44766</v>
      </c>
      <c r="B208">
        <v>15.51</v>
      </c>
      <c r="C208">
        <v>6.55</v>
      </c>
      <c r="D208">
        <v>8.7200000000000006</v>
      </c>
      <c r="E208">
        <v>15.34</v>
      </c>
      <c r="F208">
        <v>18.11</v>
      </c>
      <c r="G208">
        <v>23.84</v>
      </c>
      <c r="H208">
        <v>20.34</v>
      </c>
      <c r="J208" s="13">
        <v>44766</v>
      </c>
      <c r="L208">
        <v>14.24</v>
      </c>
      <c r="N208">
        <v>19.239999999999998</v>
      </c>
      <c r="P208">
        <v>24.47</v>
      </c>
      <c r="Q208">
        <v>25.99</v>
      </c>
      <c r="R208">
        <v>25.95</v>
      </c>
    </row>
    <row r="209" spans="1:18" x14ac:dyDescent="0.4">
      <c r="A209" s="13">
        <v>44767</v>
      </c>
      <c r="B209">
        <v>16.14</v>
      </c>
      <c r="C209">
        <v>19.829999999999998</v>
      </c>
      <c r="D209">
        <v>24.41</v>
      </c>
      <c r="E209">
        <v>22.23</v>
      </c>
      <c r="F209">
        <v>20.47</v>
      </c>
      <c r="G209">
        <v>24.49</v>
      </c>
      <c r="H209">
        <v>24.23</v>
      </c>
      <c r="J209" s="13">
        <v>44767</v>
      </c>
      <c r="L209">
        <v>22.19</v>
      </c>
      <c r="N209">
        <v>17.03</v>
      </c>
      <c r="P209">
        <v>23.7</v>
      </c>
      <c r="Q209">
        <v>23.03</v>
      </c>
      <c r="R209">
        <v>26.15</v>
      </c>
    </row>
    <row r="210" spans="1:18" x14ac:dyDescent="0.4">
      <c r="A210" s="13">
        <v>44768</v>
      </c>
      <c r="B210">
        <v>27.34</v>
      </c>
      <c r="C210">
        <v>24.29</v>
      </c>
      <c r="D210">
        <v>28.13</v>
      </c>
      <c r="E210">
        <v>25.38</v>
      </c>
      <c r="F210">
        <v>17.809999999999999</v>
      </c>
      <c r="G210">
        <v>19.82</v>
      </c>
      <c r="H210">
        <v>25.65</v>
      </c>
      <c r="J210" s="13">
        <v>44768</v>
      </c>
      <c r="L210">
        <v>19.22</v>
      </c>
      <c r="N210">
        <v>22.8</v>
      </c>
      <c r="P210">
        <v>25.94</v>
      </c>
      <c r="Q210">
        <v>24.9</v>
      </c>
      <c r="R210">
        <v>25.7</v>
      </c>
    </row>
    <row r="211" spans="1:18" x14ac:dyDescent="0.4">
      <c r="A211" s="13">
        <v>44769</v>
      </c>
      <c r="B211">
        <v>24.62</v>
      </c>
      <c r="C211">
        <v>22.78</v>
      </c>
      <c r="D211">
        <v>27.14</v>
      </c>
      <c r="E211">
        <v>20.010000000000002</v>
      </c>
      <c r="F211">
        <v>16.32</v>
      </c>
      <c r="G211">
        <v>9.89</v>
      </c>
      <c r="H211">
        <v>18.47</v>
      </c>
      <c r="J211" s="13">
        <v>44769</v>
      </c>
      <c r="L211">
        <v>20.07</v>
      </c>
      <c r="N211">
        <v>20.239999999999998</v>
      </c>
      <c r="P211">
        <v>14.57</v>
      </c>
      <c r="Q211">
        <v>12.18</v>
      </c>
      <c r="R211">
        <v>8.56</v>
      </c>
    </row>
    <row r="212" spans="1:18" x14ac:dyDescent="0.4">
      <c r="A212" s="13">
        <v>44770</v>
      </c>
      <c r="B212">
        <v>23.19</v>
      </c>
      <c r="C212">
        <v>21.52</v>
      </c>
      <c r="D212">
        <v>27.48</v>
      </c>
      <c r="E212">
        <v>20.02</v>
      </c>
      <c r="F212">
        <v>17.989999999999998</v>
      </c>
      <c r="G212">
        <v>21.46</v>
      </c>
      <c r="H212">
        <v>25.07</v>
      </c>
      <c r="J212" s="13">
        <v>44770</v>
      </c>
      <c r="L212">
        <v>22.77</v>
      </c>
      <c r="N212">
        <v>24.39</v>
      </c>
      <c r="P212">
        <v>23.97</v>
      </c>
      <c r="Q212">
        <v>25.23</v>
      </c>
      <c r="R212">
        <v>26.26</v>
      </c>
    </row>
    <row r="213" spans="1:18" x14ac:dyDescent="0.4">
      <c r="A213" s="13">
        <v>44771</v>
      </c>
      <c r="B213">
        <v>25.11</v>
      </c>
      <c r="C213">
        <v>23.69</v>
      </c>
      <c r="D213">
        <v>24.1</v>
      </c>
      <c r="E213">
        <v>24.78</v>
      </c>
      <c r="F213">
        <v>19.29</v>
      </c>
      <c r="G213">
        <v>17.329999999999998</v>
      </c>
      <c r="H213">
        <v>18.96</v>
      </c>
      <c r="J213" s="13">
        <v>44771</v>
      </c>
      <c r="L213">
        <v>27.77</v>
      </c>
      <c r="N213">
        <v>21.96</v>
      </c>
      <c r="P213">
        <v>21.87</v>
      </c>
      <c r="Q213">
        <v>26.9</v>
      </c>
      <c r="R213">
        <v>23.44</v>
      </c>
    </row>
    <row r="214" spans="1:18" x14ac:dyDescent="0.4">
      <c r="A214" s="13">
        <v>44772</v>
      </c>
      <c r="B214">
        <v>20.59</v>
      </c>
      <c r="C214">
        <v>18.93</v>
      </c>
      <c r="D214">
        <v>23.95</v>
      </c>
      <c r="E214">
        <v>18.3</v>
      </c>
      <c r="F214">
        <v>18.71</v>
      </c>
      <c r="G214">
        <v>17.86</v>
      </c>
      <c r="H214">
        <v>18.100000000000001</v>
      </c>
      <c r="J214" s="13">
        <v>44772</v>
      </c>
      <c r="L214">
        <v>20.87</v>
      </c>
      <c r="N214">
        <v>11.09</v>
      </c>
      <c r="P214">
        <v>5.88</v>
      </c>
      <c r="Q214">
        <v>25.29</v>
      </c>
      <c r="R214">
        <v>7.4</v>
      </c>
    </row>
    <row r="215" spans="1:18" x14ac:dyDescent="0.4">
      <c r="A215" s="13">
        <v>44773</v>
      </c>
      <c r="B215">
        <v>12.73</v>
      </c>
      <c r="C215">
        <v>12.73</v>
      </c>
      <c r="D215">
        <v>19.91</v>
      </c>
      <c r="E215">
        <v>12.34</v>
      </c>
      <c r="F215">
        <v>10.039999999999999</v>
      </c>
      <c r="G215">
        <v>13.8</v>
      </c>
      <c r="H215">
        <v>17.190000000000001</v>
      </c>
      <c r="J215" s="13">
        <v>44773</v>
      </c>
      <c r="L215">
        <v>15.37</v>
      </c>
      <c r="N215">
        <v>21.36</v>
      </c>
      <c r="P215">
        <v>15.81</v>
      </c>
      <c r="Q215">
        <v>19.75</v>
      </c>
      <c r="R215">
        <v>20.6</v>
      </c>
    </row>
    <row r="216" spans="1:18" x14ac:dyDescent="0.4">
      <c r="A216" s="13">
        <v>44774</v>
      </c>
      <c r="B216">
        <v>24.41</v>
      </c>
      <c r="C216">
        <v>22.14</v>
      </c>
      <c r="D216">
        <v>21.41</v>
      </c>
      <c r="E216">
        <v>25.32</v>
      </c>
      <c r="F216">
        <v>25.93</v>
      </c>
      <c r="G216">
        <v>25.66</v>
      </c>
      <c r="H216">
        <v>22.49</v>
      </c>
      <c r="J216" s="13">
        <v>44774</v>
      </c>
      <c r="L216">
        <v>24.33</v>
      </c>
      <c r="N216">
        <v>27.71</v>
      </c>
      <c r="P216">
        <v>22.53</v>
      </c>
      <c r="Q216">
        <v>25.82</v>
      </c>
      <c r="R216">
        <v>22.65</v>
      </c>
    </row>
    <row r="217" spans="1:18" x14ac:dyDescent="0.4">
      <c r="A217" s="13">
        <v>44775</v>
      </c>
      <c r="B217">
        <v>22.72</v>
      </c>
      <c r="C217">
        <v>26.64</v>
      </c>
      <c r="D217">
        <v>26.47</v>
      </c>
      <c r="E217">
        <v>27.52</v>
      </c>
      <c r="F217">
        <v>26.96</v>
      </c>
      <c r="G217">
        <v>25.51</v>
      </c>
      <c r="H217">
        <v>28.07</v>
      </c>
      <c r="J217" s="13">
        <v>44775</v>
      </c>
      <c r="L217">
        <v>23.5</v>
      </c>
      <c r="N217">
        <v>22.83</v>
      </c>
      <c r="P217">
        <v>26.78</v>
      </c>
      <c r="Q217">
        <v>26.99</v>
      </c>
      <c r="R217">
        <v>21.53</v>
      </c>
    </row>
    <row r="218" spans="1:18" x14ac:dyDescent="0.4">
      <c r="A218" s="13">
        <v>44776</v>
      </c>
      <c r="B218">
        <v>25.35</v>
      </c>
      <c r="C218">
        <v>25.8</v>
      </c>
      <c r="D218">
        <v>26.52</v>
      </c>
      <c r="E218">
        <v>25.49</v>
      </c>
      <c r="F218">
        <v>23.12</v>
      </c>
      <c r="G218">
        <v>27.27</v>
      </c>
      <c r="H218">
        <v>22.93</v>
      </c>
      <c r="J218" s="13">
        <v>44776</v>
      </c>
      <c r="L218">
        <v>22.22</v>
      </c>
      <c r="N218">
        <v>23.65</v>
      </c>
      <c r="P218">
        <v>23.42</v>
      </c>
      <c r="Q218">
        <v>24.87</v>
      </c>
      <c r="R218">
        <v>26.02</v>
      </c>
    </row>
    <row r="219" spans="1:18" x14ac:dyDescent="0.4">
      <c r="A219" s="13">
        <v>44777</v>
      </c>
      <c r="B219">
        <v>24.28</v>
      </c>
      <c r="C219">
        <v>17.23</v>
      </c>
      <c r="D219">
        <v>23.37</v>
      </c>
      <c r="E219">
        <v>21.91</v>
      </c>
      <c r="F219">
        <v>20.27</v>
      </c>
      <c r="G219">
        <v>26.85</v>
      </c>
      <c r="H219">
        <v>25.46</v>
      </c>
      <c r="J219" s="13">
        <v>44777</v>
      </c>
      <c r="L219">
        <v>9.82</v>
      </c>
      <c r="N219">
        <v>22.96</v>
      </c>
      <c r="P219">
        <v>23.87</v>
      </c>
      <c r="Q219">
        <v>15.62</v>
      </c>
      <c r="R219">
        <v>22.43</v>
      </c>
    </row>
    <row r="220" spans="1:18" x14ac:dyDescent="0.4">
      <c r="A220" s="13">
        <v>44778</v>
      </c>
      <c r="B220">
        <v>21.76</v>
      </c>
      <c r="C220">
        <v>23.26</v>
      </c>
      <c r="D220">
        <v>21.23</v>
      </c>
      <c r="E220">
        <v>13.4</v>
      </c>
      <c r="F220">
        <v>8.67</v>
      </c>
      <c r="G220">
        <v>19.48</v>
      </c>
      <c r="H220">
        <v>21.52</v>
      </c>
      <c r="J220" s="13">
        <v>44778</v>
      </c>
      <c r="L220">
        <v>24.55</v>
      </c>
      <c r="N220">
        <v>11.04</v>
      </c>
      <c r="P220">
        <v>9.44</v>
      </c>
      <c r="Q220">
        <v>20.7</v>
      </c>
      <c r="R220">
        <v>17.329999999999998</v>
      </c>
    </row>
    <row r="221" spans="1:18" x14ac:dyDescent="0.4">
      <c r="A221" s="13">
        <v>44779</v>
      </c>
      <c r="B221">
        <v>10.49</v>
      </c>
      <c r="C221">
        <v>11.8</v>
      </c>
      <c r="D221">
        <v>15.11</v>
      </c>
      <c r="E221">
        <v>19.5</v>
      </c>
      <c r="F221">
        <v>19.559999999999999</v>
      </c>
      <c r="G221">
        <v>18.440000000000001</v>
      </c>
      <c r="H221">
        <v>20.28</v>
      </c>
      <c r="J221" s="13">
        <v>44779</v>
      </c>
      <c r="L221">
        <v>24.91</v>
      </c>
      <c r="N221">
        <v>16.43</v>
      </c>
      <c r="P221">
        <v>18.93</v>
      </c>
      <c r="Q221">
        <v>22.08</v>
      </c>
      <c r="R221">
        <v>22.91</v>
      </c>
    </row>
    <row r="222" spans="1:18" x14ac:dyDescent="0.4">
      <c r="A222" s="13">
        <v>44780</v>
      </c>
      <c r="B222">
        <v>17.600000000000001</v>
      </c>
      <c r="C222">
        <v>16.87</v>
      </c>
      <c r="D222">
        <v>17.25</v>
      </c>
      <c r="E222">
        <v>23.12</v>
      </c>
      <c r="F222">
        <v>15.47</v>
      </c>
      <c r="G222">
        <v>22.73</v>
      </c>
      <c r="H222">
        <v>22.19</v>
      </c>
      <c r="J222" s="13">
        <v>44780</v>
      </c>
      <c r="L222">
        <v>25.81</v>
      </c>
      <c r="N222">
        <v>24.59</v>
      </c>
      <c r="P222">
        <v>24.14</v>
      </c>
      <c r="Q222">
        <v>18.43</v>
      </c>
      <c r="R222">
        <v>21.32</v>
      </c>
    </row>
    <row r="223" spans="1:18" x14ac:dyDescent="0.4">
      <c r="A223" s="13">
        <v>44781</v>
      </c>
      <c r="B223">
        <v>16.190000000000001</v>
      </c>
      <c r="C223">
        <v>24.23</v>
      </c>
      <c r="D223">
        <v>21.78</v>
      </c>
      <c r="E223">
        <v>25.91</v>
      </c>
      <c r="F223">
        <v>25.36</v>
      </c>
      <c r="G223">
        <v>23.6</v>
      </c>
      <c r="H223">
        <v>19.989999999999998</v>
      </c>
      <c r="J223" s="13">
        <v>44781</v>
      </c>
      <c r="L223">
        <v>22.21</v>
      </c>
      <c r="N223">
        <v>21.9</v>
      </c>
      <c r="P223">
        <v>26</v>
      </c>
      <c r="Q223">
        <v>24.11</v>
      </c>
      <c r="R223">
        <v>25.14</v>
      </c>
    </row>
    <row r="224" spans="1:18" x14ac:dyDescent="0.4">
      <c r="A224" s="13">
        <v>44782</v>
      </c>
      <c r="B224">
        <v>20.22</v>
      </c>
      <c r="C224">
        <v>18.64</v>
      </c>
      <c r="D224">
        <v>22.31</v>
      </c>
      <c r="E224">
        <v>24.76</v>
      </c>
      <c r="F224">
        <v>22.72</v>
      </c>
      <c r="G224">
        <v>25.37</v>
      </c>
      <c r="H224">
        <v>20.079999999999998</v>
      </c>
      <c r="J224" s="13">
        <v>44782</v>
      </c>
      <c r="L224">
        <v>23.23</v>
      </c>
      <c r="N224">
        <v>24.37</v>
      </c>
      <c r="P224">
        <v>24.08</v>
      </c>
      <c r="Q224">
        <v>24.11</v>
      </c>
      <c r="R224">
        <v>25.13</v>
      </c>
    </row>
    <row r="225" spans="1:18" x14ac:dyDescent="0.4">
      <c r="A225" s="13">
        <v>44783</v>
      </c>
      <c r="B225">
        <v>13.94</v>
      </c>
      <c r="C225">
        <v>21.56</v>
      </c>
      <c r="D225">
        <v>23.88</v>
      </c>
      <c r="E225">
        <v>23.13</v>
      </c>
      <c r="F225">
        <v>21.43</v>
      </c>
      <c r="G225">
        <v>25.26</v>
      </c>
      <c r="H225">
        <v>20.74</v>
      </c>
      <c r="J225" s="13">
        <v>44783</v>
      </c>
      <c r="L225">
        <v>12.82</v>
      </c>
      <c r="N225">
        <v>19.16</v>
      </c>
      <c r="P225">
        <v>21.1</v>
      </c>
      <c r="Q225">
        <v>19.5</v>
      </c>
      <c r="R225">
        <v>25.01</v>
      </c>
    </row>
    <row r="226" spans="1:18" x14ac:dyDescent="0.4">
      <c r="A226" s="13">
        <v>44784</v>
      </c>
      <c r="B226">
        <v>15.6</v>
      </c>
      <c r="C226">
        <v>20.6</v>
      </c>
      <c r="D226">
        <v>23.62</v>
      </c>
      <c r="E226">
        <v>23.69</v>
      </c>
      <c r="F226">
        <v>23.14</v>
      </c>
      <c r="G226">
        <v>25.41</v>
      </c>
      <c r="H226">
        <v>23.86</v>
      </c>
      <c r="J226" s="13">
        <v>44784</v>
      </c>
      <c r="L226">
        <v>12.39</v>
      </c>
      <c r="N226">
        <v>15.38</v>
      </c>
      <c r="P226">
        <v>25.18</v>
      </c>
      <c r="Q226">
        <v>19.010000000000002</v>
      </c>
      <c r="R226">
        <v>19.78</v>
      </c>
    </row>
    <row r="227" spans="1:18" x14ac:dyDescent="0.4">
      <c r="A227" s="13">
        <v>44785</v>
      </c>
      <c r="B227">
        <v>8.6</v>
      </c>
      <c r="C227">
        <v>3.39</v>
      </c>
      <c r="D227">
        <v>4.59</v>
      </c>
      <c r="E227">
        <v>6.28</v>
      </c>
      <c r="F227">
        <v>12.98</v>
      </c>
      <c r="G227">
        <v>13.67</v>
      </c>
      <c r="H227">
        <v>13.11</v>
      </c>
      <c r="J227" s="13">
        <v>44785</v>
      </c>
      <c r="L227">
        <v>18.239999999999998</v>
      </c>
      <c r="N227">
        <v>14.89</v>
      </c>
      <c r="P227">
        <v>16.46</v>
      </c>
      <c r="Q227">
        <v>17.72</v>
      </c>
      <c r="R227">
        <v>17.100000000000001</v>
      </c>
    </row>
    <row r="228" spans="1:18" x14ac:dyDescent="0.4">
      <c r="A228" s="13">
        <v>44786</v>
      </c>
      <c r="B228">
        <v>15.43</v>
      </c>
      <c r="C228">
        <v>13</v>
      </c>
      <c r="D228">
        <v>18.03</v>
      </c>
      <c r="E228">
        <v>14.16</v>
      </c>
      <c r="F228">
        <v>16.579999999999998</v>
      </c>
      <c r="G228">
        <v>18.86</v>
      </c>
      <c r="H228">
        <v>20.13</v>
      </c>
      <c r="J228" s="13">
        <v>44786</v>
      </c>
      <c r="L228">
        <v>24.53</v>
      </c>
      <c r="N228">
        <v>19.899999999999999</v>
      </c>
      <c r="P228">
        <v>15.62</v>
      </c>
      <c r="Q228">
        <v>20.75</v>
      </c>
      <c r="R228">
        <v>23.29</v>
      </c>
    </row>
    <row r="229" spans="1:18" x14ac:dyDescent="0.4">
      <c r="A229" s="13">
        <v>44787</v>
      </c>
      <c r="B229">
        <v>18.41</v>
      </c>
      <c r="C229">
        <v>17.350000000000001</v>
      </c>
      <c r="D229">
        <v>22.8</v>
      </c>
      <c r="E229">
        <v>23.15</v>
      </c>
      <c r="F229">
        <v>23.23</v>
      </c>
      <c r="G229">
        <v>25.31</v>
      </c>
      <c r="H229">
        <v>20.9</v>
      </c>
      <c r="J229" s="13">
        <v>44787</v>
      </c>
      <c r="L229">
        <v>7.38</v>
      </c>
      <c r="N229">
        <v>15.32</v>
      </c>
      <c r="P229">
        <v>18.440000000000001</v>
      </c>
      <c r="Q229">
        <v>15.28</v>
      </c>
      <c r="R229">
        <v>20.51</v>
      </c>
    </row>
    <row r="230" spans="1:18" x14ac:dyDescent="0.4">
      <c r="A230" s="13">
        <v>44788</v>
      </c>
      <c r="B230">
        <v>22.86</v>
      </c>
      <c r="C230">
        <v>18.86</v>
      </c>
      <c r="D230">
        <v>18.22</v>
      </c>
      <c r="E230">
        <v>18.5</v>
      </c>
      <c r="F230">
        <v>20.69</v>
      </c>
      <c r="G230">
        <v>20.22</v>
      </c>
      <c r="H230">
        <v>19.02</v>
      </c>
      <c r="J230" s="13">
        <v>44788</v>
      </c>
      <c r="L230">
        <v>22.79</v>
      </c>
      <c r="N230">
        <v>22.47</v>
      </c>
      <c r="P230">
        <v>23.89</v>
      </c>
      <c r="Q230">
        <v>20.29</v>
      </c>
      <c r="R230">
        <v>22.67</v>
      </c>
    </row>
    <row r="231" spans="1:18" x14ac:dyDescent="0.4">
      <c r="A231" s="13">
        <v>44789</v>
      </c>
      <c r="B231">
        <v>9.89</v>
      </c>
      <c r="C231">
        <v>7.15</v>
      </c>
      <c r="D231">
        <v>18.45</v>
      </c>
      <c r="E231">
        <v>17.16</v>
      </c>
      <c r="F231">
        <v>14.16</v>
      </c>
      <c r="G231">
        <v>24.08</v>
      </c>
      <c r="H231">
        <v>15.81</v>
      </c>
      <c r="J231" s="13">
        <v>44789</v>
      </c>
      <c r="L231">
        <v>8.84</v>
      </c>
      <c r="N231">
        <v>7.57</v>
      </c>
      <c r="P231">
        <v>9.91</v>
      </c>
      <c r="Q231">
        <v>16.350000000000001</v>
      </c>
      <c r="R231">
        <v>20.34</v>
      </c>
    </row>
    <row r="232" spans="1:18" x14ac:dyDescent="0.4">
      <c r="A232" s="13">
        <v>44790</v>
      </c>
      <c r="B232">
        <v>2.13</v>
      </c>
      <c r="C232">
        <v>1.38</v>
      </c>
      <c r="D232">
        <v>2.94</v>
      </c>
      <c r="E232">
        <v>4.25</v>
      </c>
      <c r="F232">
        <v>6.42</v>
      </c>
      <c r="G232">
        <v>14.41</v>
      </c>
      <c r="H232">
        <v>15.05</v>
      </c>
      <c r="J232" s="13">
        <v>44790</v>
      </c>
      <c r="L232">
        <v>8.66</v>
      </c>
      <c r="N232">
        <v>6.5</v>
      </c>
      <c r="P232">
        <v>8.25</v>
      </c>
      <c r="Q232">
        <v>7.28</v>
      </c>
      <c r="R232">
        <v>11.84</v>
      </c>
    </row>
    <row r="233" spans="1:18" x14ac:dyDescent="0.4">
      <c r="A233" s="13">
        <v>44791</v>
      </c>
      <c r="B233">
        <v>25.51</v>
      </c>
      <c r="C233">
        <v>21.74</v>
      </c>
      <c r="D233">
        <v>7.84</v>
      </c>
      <c r="E233">
        <v>9.74</v>
      </c>
      <c r="F233">
        <v>20.329999999999998</v>
      </c>
      <c r="G233">
        <v>12.11</v>
      </c>
      <c r="H233">
        <v>12.41</v>
      </c>
      <c r="J233" s="13">
        <v>44791</v>
      </c>
      <c r="L233">
        <v>25.84</v>
      </c>
      <c r="N233">
        <v>21.39</v>
      </c>
      <c r="P233">
        <v>22.61</v>
      </c>
      <c r="Q233">
        <v>22.67</v>
      </c>
      <c r="R233">
        <v>16.18</v>
      </c>
    </row>
    <row r="234" spans="1:18" x14ac:dyDescent="0.4">
      <c r="A234" s="13">
        <v>44792</v>
      </c>
      <c r="B234">
        <v>19.71</v>
      </c>
      <c r="C234">
        <v>17.899999999999999</v>
      </c>
      <c r="D234">
        <v>22.67</v>
      </c>
      <c r="E234">
        <v>20.79</v>
      </c>
      <c r="F234">
        <v>19.47</v>
      </c>
      <c r="G234">
        <v>24.51</v>
      </c>
      <c r="H234">
        <v>18.34</v>
      </c>
      <c r="J234" s="13">
        <v>44792</v>
      </c>
      <c r="L234">
        <v>22.54</v>
      </c>
      <c r="N234">
        <v>22.14</v>
      </c>
      <c r="P234">
        <v>20.03</v>
      </c>
      <c r="Q234">
        <v>21.33</v>
      </c>
      <c r="R234">
        <v>21.47</v>
      </c>
    </row>
    <row r="235" spans="1:18" x14ac:dyDescent="0.4">
      <c r="A235" s="13">
        <v>44793</v>
      </c>
      <c r="B235">
        <v>13.97</v>
      </c>
      <c r="C235">
        <v>14.32</v>
      </c>
      <c r="D235">
        <v>11.84</v>
      </c>
      <c r="E235">
        <v>17.05</v>
      </c>
      <c r="F235">
        <v>16.68</v>
      </c>
      <c r="G235">
        <v>16.18</v>
      </c>
      <c r="H235">
        <v>14.73</v>
      </c>
      <c r="J235" s="13">
        <v>44793</v>
      </c>
      <c r="L235">
        <v>9.5500000000000007</v>
      </c>
      <c r="N235">
        <v>16.600000000000001</v>
      </c>
      <c r="P235">
        <v>13.83</v>
      </c>
      <c r="Q235">
        <v>12.91</v>
      </c>
      <c r="R235">
        <v>18.57</v>
      </c>
    </row>
    <row r="236" spans="1:18" x14ac:dyDescent="0.4">
      <c r="A236" s="13">
        <v>44794</v>
      </c>
      <c r="B236">
        <v>19.78</v>
      </c>
      <c r="C236">
        <v>11.59</v>
      </c>
      <c r="D236">
        <v>17.63</v>
      </c>
      <c r="E236">
        <v>19.739999999999998</v>
      </c>
      <c r="F236">
        <v>21.15</v>
      </c>
      <c r="G236">
        <v>13.03</v>
      </c>
      <c r="H236">
        <v>12.42</v>
      </c>
      <c r="J236" s="13">
        <v>44794</v>
      </c>
      <c r="L236">
        <v>21.56</v>
      </c>
      <c r="N236">
        <v>16.04</v>
      </c>
      <c r="P236">
        <v>15.99</v>
      </c>
      <c r="Q236">
        <v>15.26</v>
      </c>
      <c r="R236">
        <v>19.8</v>
      </c>
    </row>
    <row r="237" spans="1:18" x14ac:dyDescent="0.4">
      <c r="A237" s="13">
        <v>44795</v>
      </c>
      <c r="B237">
        <v>18.920000000000002</v>
      </c>
      <c r="C237">
        <v>18.98</v>
      </c>
      <c r="D237">
        <v>21.65</v>
      </c>
      <c r="E237">
        <v>19.760000000000002</v>
      </c>
      <c r="F237">
        <v>21.23</v>
      </c>
      <c r="G237">
        <v>22.24</v>
      </c>
      <c r="H237">
        <v>21.46</v>
      </c>
      <c r="J237" s="13">
        <v>44795</v>
      </c>
      <c r="L237">
        <v>19.14</v>
      </c>
      <c r="N237">
        <v>19.96</v>
      </c>
      <c r="P237">
        <v>21.42</v>
      </c>
      <c r="Q237">
        <v>16.41</v>
      </c>
      <c r="R237">
        <v>19.46</v>
      </c>
    </row>
    <row r="238" spans="1:18" x14ac:dyDescent="0.4">
      <c r="A238" s="13">
        <v>44796</v>
      </c>
      <c r="B238">
        <v>18.29</v>
      </c>
      <c r="C238">
        <v>16</v>
      </c>
      <c r="D238">
        <v>21.08</v>
      </c>
      <c r="E238">
        <v>18.149999999999999</v>
      </c>
      <c r="F238">
        <v>16.46</v>
      </c>
      <c r="G238">
        <v>18.34</v>
      </c>
      <c r="H238">
        <v>21.99</v>
      </c>
      <c r="J238" s="13">
        <v>44796</v>
      </c>
      <c r="L238">
        <v>20.23</v>
      </c>
      <c r="N238">
        <v>18.71</v>
      </c>
      <c r="P238">
        <v>18.77</v>
      </c>
      <c r="Q238">
        <v>16.010000000000002</v>
      </c>
      <c r="R238">
        <v>21.08</v>
      </c>
    </row>
    <row r="239" spans="1:18" x14ac:dyDescent="0.4">
      <c r="A239" s="13">
        <v>44797</v>
      </c>
      <c r="B239">
        <v>5.26</v>
      </c>
      <c r="C239">
        <v>4.33</v>
      </c>
      <c r="D239">
        <v>4.42</v>
      </c>
      <c r="E239">
        <v>11.38</v>
      </c>
      <c r="F239">
        <v>13.95</v>
      </c>
      <c r="G239">
        <v>18.03</v>
      </c>
      <c r="H239">
        <v>14.12</v>
      </c>
      <c r="J239" s="13">
        <v>44797</v>
      </c>
      <c r="L239">
        <v>3.43</v>
      </c>
      <c r="N239">
        <v>12.27</v>
      </c>
      <c r="P239">
        <v>8.3699999999999992</v>
      </c>
      <c r="Q239">
        <v>10.67</v>
      </c>
      <c r="R239">
        <v>14.5</v>
      </c>
    </row>
    <row r="240" spans="1:18" x14ac:dyDescent="0.4">
      <c r="A240" s="13">
        <v>44798</v>
      </c>
      <c r="B240">
        <v>24.61</v>
      </c>
      <c r="C240">
        <v>19.97</v>
      </c>
      <c r="D240">
        <v>24.29</v>
      </c>
      <c r="E240">
        <v>22.68</v>
      </c>
      <c r="F240">
        <v>25.82</v>
      </c>
      <c r="G240">
        <v>20.55</v>
      </c>
      <c r="H240">
        <v>20.16</v>
      </c>
      <c r="J240" s="13">
        <v>44798</v>
      </c>
      <c r="L240">
        <v>9.2899999999999991</v>
      </c>
      <c r="N240">
        <v>13.62</v>
      </c>
      <c r="P240">
        <v>22.12</v>
      </c>
      <c r="Q240">
        <v>20.16</v>
      </c>
      <c r="R240">
        <v>20.34</v>
      </c>
    </row>
    <row r="241" spans="1:19" x14ac:dyDescent="0.4">
      <c r="A241" s="13">
        <v>44799</v>
      </c>
      <c r="B241">
        <v>15.96</v>
      </c>
      <c r="C241">
        <v>12.01</v>
      </c>
      <c r="D241">
        <v>17.22</v>
      </c>
      <c r="E241">
        <v>13.21</v>
      </c>
      <c r="F241">
        <v>16.510000000000002</v>
      </c>
      <c r="G241">
        <v>20.75</v>
      </c>
      <c r="H241">
        <v>20.14</v>
      </c>
      <c r="J241" s="13">
        <v>44799</v>
      </c>
      <c r="L241">
        <v>15.87</v>
      </c>
      <c r="N241">
        <v>21.72</v>
      </c>
      <c r="P241">
        <v>19.62</v>
      </c>
      <c r="Q241">
        <v>23.65</v>
      </c>
      <c r="R241">
        <v>22.54</v>
      </c>
    </row>
    <row r="242" spans="1:19" x14ac:dyDescent="0.4">
      <c r="A242" s="13">
        <v>44800</v>
      </c>
      <c r="B242">
        <v>22.8</v>
      </c>
      <c r="C242">
        <v>20.66</v>
      </c>
      <c r="D242">
        <v>22.3</v>
      </c>
      <c r="E242">
        <v>23.75</v>
      </c>
      <c r="F242">
        <v>23.09</v>
      </c>
      <c r="G242">
        <v>24.41</v>
      </c>
      <c r="H242">
        <v>24.18</v>
      </c>
      <c r="J242" s="13">
        <v>44800</v>
      </c>
      <c r="L242">
        <v>21.31</v>
      </c>
      <c r="N242">
        <v>22.63</v>
      </c>
      <c r="P242">
        <v>22.91</v>
      </c>
      <c r="Q242">
        <v>16.899999999999999</v>
      </c>
      <c r="R242">
        <v>18.899999999999999</v>
      </c>
    </row>
    <row r="243" spans="1:19" x14ac:dyDescent="0.4">
      <c r="A243" s="13">
        <v>44801</v>
      </c>
      <c r="B243">
        <v>17.5</v>
      </c>
      <c r="C243">
        <v>20.74</v>
      </c>
      <c r="D243">
        <v>24.7</v>
      </c>
      <c r="E243">
        <v>24.45</v>
      </c>
      <c r="F243">
        <v>21.01</v>
      </c>
      <c r="G243">
        <v>23.6</v>
      </c>
      <c r="H243">
        <v>22.12</v>
      </c>
      <c r="J243" s="13">
        <v>44801</v>
      </c>
      <c r="L243">
        <v>23.48</v>
      </c>
      <c r="N243">
        <v>21.76</v>
      </c>
      <c r="P243">
        <v>20.84</v>
      </c>
      <c r="Q243">
        <v>15.46</v>
      </c>
      <c r="R243">
        <v>19.84</v>
      </c>
    </row>
    <row r="244" spans="1:19" x14ac:dyDescent="0.4">
      <c r="A244" s="13">
        <v>44802</v>
      </c>
      <c r="B244">
        <v>21.11</v>
      </c>
      <c r="C244">
        <v>21.29</v>
      </c>
      <c r="D244">
        <v>21.57</v>
      </c>
      <c r="E244">
        <v>22.77</v>
      </c>
      <c r="F244">
        <v>19.2</v>
      </c>
      <c r="G244">
        <v>19.059999999999999</v>
      </c>
      <c r="H244">
        <v>16.690000000000001</v>
      </c>
      <c r="J244" s="13">
        <v>44802</v>
      </c>
      <c r="L244">
        <v>19.61</v>
      </c>
      <c r="N244">
        <v>22.25</v>
      </c>
      <c r="P244">
        <v>20.91</v>
      </c>
      <c r="Q244">
        <v>22.45</v>
      </c>
      <c r="R244">
        <v>17.64</v>
      </c>
    </row>
    <row r="245" spans="1:19" x14ac:dyDescent="0.4">
      <c r="A245" s="13">
        <v>44803</v>
      </c>
      <c r="B245">
        <v>22.45</v>
      </c>
      <c r="C245">
        <v>22.67</v>
      </c>
      <c r="D245">
        <v>22.4</v>
      </c>
      <c r="E245">
        <v>24.49</v>
      </c>
      <c r="F245">
        <v>23.68</v>
      </c>
      <c r="G245">
        <v>23.71</v>
      </c>
      <c r="H245">
        <v>23.56</v>
      </c>
      <c r="J245" s="13">
        <v>44803</v>
      </c>
      <c r="L245">
        <v>21.21</v>
      </c>
      <c r="N245">
        <v>24.3</v>
      </c>
      <c r="P245">
        <v>23.07</v>
      </c>
      <c r="Q245">
        <v>18.260000000000002</v>
      </c>
      <c r="R245">
        <v>18.47</v>
      </c>
    </row>
    <row r="246" spans="1:19" x14ac:dyDescent="0.4">
      <c r="A246" s="13">
        <v>44804</v>
      </c>
      <c r="B246">
        <v>15.82</v>
      </c>
      <c r="C246">
        <v>19.170000000000002</v>
      </c>
      <c r="D246">
        <v>22.68</v>
      </c>
      <c r="E246">
        <v>21.12</v>
      </c>
      <c r="F246">
        <v>19.28</v>
      </c>
      <c r="G246">
        <v>21.27</v>
      </c>
      <c r="H246">
        <v>23.73</v>
      </c>
      <c r="J246" s="13">
        <v>44804</v>
      </c>
      <c r="L246">
        <v>10.72</v>
      </c>
      <c r="N246">
        <v>13.6</v>
      </c>
      <c r="P246">
        <v>15.5</v>
      </c>
      <c r="Q246">
        <v>22.35</v>
      </c>
      <c r="R246">
        <v>12.84</v>
      </c>
    </row>
    <row r="247" spans="1:19" x14ac:dyDescent="0.4">
      <c r="A247" s="13">
        <v>44805</v>
      </c>
      <c r="B247">
        <v>5.46</v>
      </c>
      <c r="C247">
        <v>8.4600000000000009</v>
      </c>
      <c r="D247">
        <v>9.85</v>
      </c>
      <c r="E247">
        <v>13.73</v>
      </c>
      <c r="F247">
        <v>5.37</v>
      </c>
      <c r="G247">
        <v>12.17</v>
      </c>
      <c r="H247">
        <v>19.97</v>
      </c>
      <c r="J247" s="68">
        <v>44805</v>
      </c>
      <c r="K247" s="66"/>
      <c r="L247" s="66">
        <v>8.32</v>
      </c>
      <c r="M247" s="66"/>
      <c r="N247" s="66">
        <v>8.08</v>
      </c>
      <c r="O247" s="66"/>
      <c r="P247" s="66">
        <v>7.09</v>
      </c>
      <c r="Q247" s="66">
        <v>6.91</v>
      </c>
      <c r="R247" s="66">
        <v>9.4600000000000009</v>
      </c>
      <c r="S247" s="66"/>
    </row>
    <row r="248" spans="1:19" x14ac:dyDescent="0.4">
      <c r="A248" s="13">
        <v>44806</v>
      </c>
      <c r="B248">
        <v>6.36</v>
      </c>
      <c r="C248">
        <v>6.53</v>
      </c>
      <c r="D248">
        <v>7.68</v>
      </c>
      <c r="E248">
        <v>14.03</v>
      </c>
      <c r="F248">
        <v>4.37</v>
      </c>
      <c r="G248">
        <v>9.7100000000000009</v>
      </c>
      <c r="H248">
        <v>12.69</v>
      </c>
      <c r="J248" s="68">
        <v>44806</v>
      </c>
      <c r="K248" s="66"/>
      <c r="L248" s="66">
        <v>7.06</v>
      </c>
      <c r="M248" s="66"/>
      <c r="N248" s="66">
        <v>10.29</v>
      </c>
      <c r="O248" s="66"/>
      <c r="P248" s="66">
        <v>14.05</v>
      </c>
      <c r="Q248" s="66">
        <v>15.87</v>
      </c>
      <c r="R248" s="66">
        <v>22.24</v>
      </c>
      <c r="S248" s="66"/>
    </row>
    <row r="249" spans="1:19" x14ac:dyDescent="0.4">
      <c r="A249" s="13">
        <v>44807</v>
      </c>
      <c r="B249">
        <v>3.99</v>
      </c>
      <c r="C249">
        <v>4.18</v>
      </c>
      <c r="D249">
        <v>5.13</v>
      </c>
      <c r="E249">
        <v>7.27</v>
      </c>
      <c r="F249">
        <v>6.28</v>
      </c>
      <c r="G249">
        <v>4.1399999999999997</v>
      </c>
      <c r="H249">
        <v>11.05</v>
      </c>
      <c r="J249" s="68">
        <v>44807</v>
      </c>
      <c r="K249" s="66"/>
      <c r="L249" s="66">
        <v>7.64</v>
      </c>
      <c r="M249" s="66"/>
      <c r="N249" s="66">
        <v>11.12</v>
      </c>
      <c r="O249" s="66"/>
      <c r="P249" s="66">
        <v>11.58</v>
      </c>
      <c r="Q249" s="66">
        <v>10.81</v>
      </c>
      <c r="R249" s="66">
        <v>13.37</v>
      </c>
      <c r="S249" s="66"/>
    </row>
    <row r="250" spans="1:19" x14ac:dyDescent="0.4">
      <c r="A250" s="13">
        <v>44808</v>
      </c>
      <c r="B250">
        <v>19.79</v>
      </c>
      <c r="C250">
        <v>16.54</v>
      </c>
      <c r="D250">
        <v>15.16</v>
      </c>
      <c r="E250">
        <v>16.440000000000001</v>
      </c>
      <c r="F250">
        <v>11.84</v>
      </c>
      <c r="G250">
        <v>12.06</v>
      </c>
      <c r="H250">
        <v>17.36</v>
      </c>
      <c r="J250" s="68">
        <v>44808</v>
      </c>
      <c r="K250" s="66"/>
      <c r="L250" s="66">
        <v>20.62</v>
      </c>
      <c r="M250" s="66"/>
      <c r="N250" s="66">
        <v>20.82</v>
      </c>
      <c r="O250" s="66"/>
      <c r="P250" s="66">
        <v>17.739999999999998</v>
      </c>
      <c r="Q250" s="66">
        <v>20.88</v>
      </c>
      <c r="R250" s="66">
        <v>21.89</v>
      </c>
      <c r="S250" s="66"/>
    </row>
    <row r="251" spans="1:19" x14ac:dyDescent="0.4">
      <c r="A251" s="13">
        <v>44809</v>
      </c>
      <c r="B251">
        <v>5.24</v>
      </c>
      <c r="C251">
        <v>6.34</v>
      </c>
      <c r="D251">
        <v>7.46</v>
      </c>
      <c r="E251">
        <v>9.19</v>
      </c>
      <c r="F251">
        <v>8.44</v>
      </c>
      <c r="G251">
        <v>15.38</v>
      </c>
      <c r="H251">
        <v>8.85</v>
      </c>
      <c r="J251" s="68">
        <v>44809</v>
      </c>
      <c r="K251" s="66"/>
      <c r="L251" s="66">
        <v>21.49</v>
      </c>
      <c r="M251" s="66"/>
      <c r="N251" s="66">
        <v>18.86</v>
      </c>
      <c r="O251" s="66"/>
      <c r="P251" s="66">
        <v>17.22</v>
      </c>
      <c r="Q251" s="66">
        <v>21.42</v>
      </c>
      <c r="R251" s="66">
        <v>17.75</v>
      </c>
      <c r="S251" s="66"/>
    </row>
    <row r="252" spans="1:19" x14ac:dyDescent="0.4">
      <c r="A252" s="13">
        <v>44810</v>
      </c>
      <c r="B252">
        <v>9.98</v>
      </c>
      <c r="C252">
        <v>5.12</v>
      </c>
      <c r="D252">
        <v>4.53</v>
      </c>
      <c r="E252">
        <v>10.24</v>
      </c>
      <c r="F252">
        <v>16.48</v>
      </c>
      <c r="G252">
        <v>17.2</v>
      </c>
      <c r="H252">
        <v>9.0500000000000007</v>
      </c>
      <c r="J252" s="68">
        <v>44810</v>
      </c>
      <c r="K252" s="66"/>
      <c r="L252" s="66">
        <v>5.18</v>
      </c>
      <c r="M252" s="66"/>
      <c r="N252" s="66">
        <v>3.24</v>
      </c>
      <c r="O252" s="66"/>
      <c r="P252" s="66">
        <v>9.24</v>
      </c>
      <c r="Q252" s="66">
        <v>9.5</v>
      </c>
      <c r="R252" s="66">
        <v>5.44</v>
      </c>
      <c r="S252" s="66"/>
    </row>
    <row r="253" spans="1:19" x14ac:dyDescent="0.4">
      <c r="A253" s="13">
        <v>44811</v>
      </c>
      <c r="B253">
        <v>20.84</v>
      </c>
      <c r="C253">
        <v>14.16</v>
      </c>
      <c r="D253">
        <v>15.69</v>
      </c>
      <c r="E253">
        <v>21</v>
      </c>
      <c r="F253">
        <v>23.02</v>
      </c>
      <c r="G253">
        <v>23.86</v>
      </c>
      <c r="H253">
        <v>23.51</v>
      </c>
      <c r="J253" s="68">
        <v>44811</v>
      </c>
      <c r="K253" s="66"/>
      <c r="L253" s="66">
        <v>13.13</v>
      </c>
      <c r="M253" s="66"/>
      <c r="N253" s="66">
        <v>22.22</v>
      </c>
      <c r="O253" s="66"/>
      <c r="P253" s="66">
        <v>18.690000000000001</v>
      </c>
      <c r="Q253" s="66">
        <v>15.15</v>
      </c>
      <c r="R253" s="66">
        <v>22.05</v>
      </c>
      <c r="S253" s="66"/>
    </row>
    <row r="254" spans="1:19" x14ac:dyDescent="0.4">
      <c r="A254" s="13">
        <v>44812</v>
      </c>
      <c r="B254">
        <v>22.41</v>
      </c>
      <c r="C254">
        <v>22.28</v>
      </c>
      <c r="D254">
        <v>21.42</v>
      </c>
      <c r="E254">
        <v>22.32</v>
      </c>
      <c r="F254">
        <v>20.57</v>
      </c>
      <c r="G254">
        <v>23.83</v>
      </c>
      <c r="H254">
        <v>22.84</v>
      </c>
      <c r="J254" s="68">
        <v>44812</v>
      </c>
      <c r="K254" s="66"/>
      <c r="L254" s="66">
        <v>17.5</v>
      </c>
      <c r="M254" s="66"/>
      <c r="N254" s="66">
        <v>15.82</v>
      </c>
      <c r="O254" s="66"/>
      <c r="P254" s="66">
        <v>20</v>
      </c>
      <c r="Q254" s="66">
        <v>9.57</v>
      </c>
      <c r="R254" s="66">
        <v>21.68</v>
      </c>
      <c r="S254" s="66"/>
    </row>
    <row r="255" spans="1:19" x14ac:dyDescent="0.4">
      <c r="A255" s="13">
        <v>44813</v>
      </c>
      <c r="B255">
        <v>19.45</v>
      </c>
      <c r="C255">
        <v>18.829999999999998</v>
      </c>
      <c r="D255">
        <v>20.97</v>
      </c>
      <c r="E255">
        <v>23.38</v>
      </c>
      <c r="F255">
        <v>20.93</v>
      </c>
      <c r="G255">
        <v>22.96</v>
      </c>
      <c r="H255">
        <v>21.04</v>
      </c>
      <c r="J255" s="68">
        <v>44813</v>
      </c>
      <c r="K255" s="66"/>
      <c r="L255" s="66">
        <v>8.01</v>
      </c>
      <c r="M255" s="66"/>
      <c r="N255" s="66">
        <v>18.36</v>
      </c>
      <c r="O255" s="66"/>
      <c r="P255" s="66">
        <v>19.579999999999998</v>
      </c>
      <c r="Q255" s="66">
        <v>11.14</v>
      </c>
      <c r="R255" s="66">
        <v>14.32</v>
      </c>
      <c r="S255" s="66"/>
    </row>
    <row r="256" spans="1:19" x14ac:dyDescent="0.4">
      <c r="A256" s="13">
        <v>44814</v>
      </c>
      <c r="B256">
        <v>22.24</v>
      </c>
      <c r="C256">
        <v>16.079999999999998</v>
      </c>
      <c r="D256">
        <v>19.440000000000001</v>
      </c>
      <c r="E256">
        <v>20.98</v>
      </c>
      <c r="F256">
        <v>15.9</v>
      </c>
      <c r="G256">
        <v>23.14</v>
      </c>
      <c r="H256">
        <v>21.62</v>
      </c>
      <c r="J256" s="68">
        <v>44814</v>
      </c>
      <c r="K256" s="66"/>
      <c r="L256" s="66">
        <v>5.08</v>
      </c>
      <c r="M256" s="66"/>
      <c r="N256" s="66">
        <v>9.4</v>
      </c>
      <c r="O256" s="66"/>
      <c r="P256" s="66">
        <v>9.16</v>
      </c>
      <c r="Q256" s="66">
        <v>11.84</v>
      </c>
      <c r="R256" s="66">
        <v>14</v>
      </c>
      <c r="S256" s="66"/>
    </row>
    <row r="257" spans="1:19" x14ac:dyDescent="0.4">
      <c r="A257" s="13">
        <v>44815</v>
      </c>
      <c r="B257">
        <v>21.69</v>
      </c>
      <c r="C257">
        <v>21.32</v>
      </c>
      <c r="D257">
        <v>20.190000000000001</v>
      </c>
      <c r="E257">
        <v>18.05</v>
      </c>
      <c r="F257">
        <v>12.72</v>
      </c>
      <c r="G257">
        <v>7.36</v>
      </c>
      <c r="H257">
        <v>19.12</v>
      </c>
      <c r="J257" s="68">
        <v>44815</v>
      </c>
      <c r="K257" s="66"/>
      <c r="L257" s="66">
        <v>15.44</v>
      </c>
      <c r="M257" s="66"/>
      <c r="N257" s="66">
        <v>11.36</v>
      </c>
      <c r="O257" s="66"/>
      <c r="P257" s="66">
        <v>11.43</v>
      </c>
      <c r="Q257" s="66">
        <v>17.600000000000001</v>
      </c>
      <c r="R257" s="66">
        <v>15.89</v>
      </c>
      <c r="S257" s="66"/>
    </row>
    <row r="258" spans="1:19" x14ac:dyDescent="0.4">
      <c r="A258" s="13">
        <v>44816</v>
      </c>
      <c r="B258">
        <v>18.22</v>
      </c>
      <c r="C258">
        <v>21.07</v>
      </c>
      <c r="D258">
        <v>21.22</v>
      </c>
      <c r="E258">
        <v>23.28</v>
      </c>
      <c r="F258">
        <v>21.32</v>
      </c>
      <c r="G258">
        <v>16.23</v>
      </c>
      <c r="H258">
        <v>15.31</v>
      </c>
      <c r="J258" s="68">
        <v>44816</v>
      </c>
      <c r="K258" s="66"/>
      <c r="L258" s="66">
        <v>17.940000000000001</v>
      </c>
      <c r="M258" s="66"/>
      <c r="N258" s="66">
        <v>20.54</v>
      </c>
      <c r="O258" s="66"/>
      <c r="P258" s="66">
        <v>19.440000000000001</v>
      </c>
      <c r="Q258" s="66">
        <v>19.350000000000001</v>
      </c>
      <c r="R258" s="66">
        <v>22.11</v>
      </c>
      <c r="S258" s="66"/>
    </row>
    <row r="259" spans="1:19" x14ac:dyDescent="0.4">
      <c r="A259" s="13">
        <v>44817</v>
      </c>
      <c r="B259">
        <v>14.85</v>
      </c>
      <c r="C259">
        <v>17.91</v>
      </c>
      <c r="D259">
        <v>18.21</v>
      </c>
      <c r="E259">
        <v>15.12</v>
      </c>
      <c r="F259">
        <v>7.36</v>
      </c>
      <c r="G259">
        <v>14.89</v>
      </c>
      <c r="H259">
        <v>18.96</v>
      </c>
      <c r="J259" s="68">
        <v>44817</v>
      </c>
      <c r="K259" s="66"/>
      <c r="L259" s="66">
        <v>15.74</v>
      </c>
      <c r="M259" s="66"/>
      <c r="N259" s="66">
        <v>18.37</v>
      </c>
      <c r="O259" s="66"/>
      <c r="P259" s="66">
        <v>13.6</v>
      </c>
      <c r="Q259" s="66">
        <v>19.920000000000002</v>
      </c>
      <c r="R259" s="66">
        <v>16.18</v>
      </c>
      <c r="S259" s="66"/>
    </row>
    <row r="260" spans="1:19" x14ac:dyDescent="0.4">
      <c r="A260" s="13">
        <v>44818</v>
      </c>
      <c r="B260">
        <v>20.34</v>
      </c>
      <c r="C260">
        <v>22.24</v>
      </c>
      <c r="D260">
        <v>21.61</v>
      </c>
      <c r="E260">
        <v>20.91</v>
      </c>
      <c r="F260">
        <v>17.45</v>
      </c>
      <c r="G260">
        <v>17.66</v>
      </c>
      <c r="H260">
        <v>23.29</v>
      </c>
      <c r="J260" s="68">
        <v>44818</v>
      </c>
      <c r="K260" s="66"/>
      <c r="L260" s="66">
        <v>16.11</v>
      </c>
      <c r="M260" s="66"/>
      <c r="N260" s="66">
        <v>19.55</v>
      </c>
      <c r="O260" s="66"/>
      <c r="P260" s="66">
        <v>18.78</v>
      </c>
      <c r="Q260" s="66">
        <v>20.16</v>
      </c>
      <c r="R260" s="66">
        <v>22.19</v>
      </c>
      <c r="S260" s="66"/>
    </row>
    <row r="261" spans="1:19" x14ac:dyDescent="0.4">
      <c r="A261" s="13">
        <v>44819</v>
      </c>
      <c r="B261">
        <v>16.61</v>
      </c>
      <c r="C261">
        <v>18.850000000000001</v>
      </c>
      <c r="D261">
        <v>20.73</v>
      </c>
      <c r="E261">
        <v>21.64</v>
      </c>
      <c r="F261">
        <v>14.3</v>
      </c>
      <c r="G261">
        <v>16.87</v>
      </c>
      <c r="H261">
        <v>18.98</v>
      </c>
      <c r="J261" s="68">
        <v>44819</v>
      </c>
      <c r="K261" s="66"/>
      <c r="L261" s="66">
        <v>11.73</v>
      </c>
      <c r="M261" s="66"/>
      <c r="N261" s="66">
        <v>21.29</v>
      </c>
      <c r="O261" s="66"/>
      <c r="P261" s="66">
        <v>15.44</v>
      </c>
      <c r="Q261" s="66">
        <v>21.1</v>
      </c>
      <c r="R261" s="66">
        <v>10.07</v>
      </c>
      <c r="S261" s="66"/>
    </row>
    <row r="262" spans="1:19" x14ac:dyDescent="0.4">
      <c r="A262" s="13">
        <v>44820</v>
      </c>
      <c r="B262">
        <v>18.59</v>
      </c>
      <c r="C262">
        <v>19.16</v>
      </c>
      <c r="D262">
        <v>19.87</v>
      </c>
      <c r="E262">
        <v>19.46</v>
      </c>
      <c r="F262">
        <v>10.52</v>
      </c>
      <c r="G262">
        <v>7.87</v>
      </c>
      <c r="H262">
        <v>13.15</v>
      </c>
      <c r="J262" s="68">
        <v>44820</v>
      </c>
      <c r="K262" s="66"/>
      <c r="L262" s="66">
        <v>20.18</v>
      </c>
      <c r="M262" s="66"/>
      <c r="N262" s="66">
        <v>12.93</v>
      </c>
      <c r="O262" s="66"/>
      <c r="P262" s="66">
        <v>14.7</v>
      </c>
      <c r="Q262" s="66">
        <v>20.22</v>
      </c>
      <c r="R262" s="66">
        <v>20.38</v>
      </c>
      <c r="S262" s="66"/>
    </row>
    <row r="263" spans="1:19" x14ac:dyDescent="0.4">
      <c r="A263" s="13">
        <v>44821</v>
      </c>
      <c r="B263">
        <v>9.92</v>
      </c>
      <c r="C263">
        <v>10.16</v>
      </c>
      <c r="D263">
        <v>7.84</v>
      </c>
      <c r="E263">
        <v>4.26</v>
      </c>
      <c r="F263">
        <v>7.53</v>
      </c>
      <c r="G263">
        <v>5.84</v>
      </c>
      <c r="H263">
        <v>3.84</v>
      </c>
      <c r="J263" s="68">
        <v>44821</v>
      </c>
      <c r="K263" s="66"/>
      <c r="L263" s="66">
        <v>10.039999999999999</v>
      </c>
      <c r="M263" s="66"/>
      <c r="N263" s="66">
        <v>12.91</v>
      </c>
      <c r="O263" s="66"/>
      <c r="P263" s="66">
        <v>10</v>
      </c>
      <c r="Q263" s="66">
        <v>7.13</v>
      </c>
      <c r="R263" s="66">
        <v>9.65</v>
      </c>
      <c r="S263" s="66"/>
    </row>
    <row r="264" spans="1:19" x14ac:dyDescent="0.4">
      <c r="A264" s="13">
        <v>44822</v>
      </c>
      <c r="B264">
        <v>2.46</v>
      </c>
      <c r="C264">
        <v>2.36</v>
      </c>
      <c r="D264">
        <v>2.2400000000000002</v>
      </c>
      <c r="E264">
        <v>1.99</v>
      </c>
      <c r="F264">
        <v>1.57</v>
      </c>
      <c r="G264">
        <v>1.19</v>
      </c>
      <c r="H264">
        <v>2.1</v>
      </c>
      <c r="J264" s="68">
        <v>44822</v>
      </c>
      <c r="K264" s="66"/>
      <c r="L264" s="66">
        <v>9.82</v>
      </c>
      <c r="M264" s="66"/>
      <c r="N264" s="66">
        <v>6.17</v>
      </c>
      <c r="O264" s="66"/>
      <c r="P264" s="66">
        <v>3.48</v>
      </c>
      <c r="Q264" s="66">
        <v>4.95</v>
      </c>
      <c r="R264" s="66">
        <v>3.69</v>
      </c>
      <c r="S264" s="66"/>
    </row>
    <row r="265" spans="1:19" x14ac:dyDescent="0.4">
      <c r="A265" s="13">
        <v>44823</v>
      </c>
      <c r="B265">
        <v>2.7</v>
      </c>
      <c r="C265">
        <v>6.31</v>
      </c>
      <c r="D265">
        <v>5.81</v>
      </c>
      <c r="E265">
        <v>4.12</v>
      </c>
      <c r="F265">
        <v>2.67</v>
      </c>
      <c r="G265">
        <v>5.96</v>
      </c>
      <c r="H265">
        <v>4.24</v>
      </c>
      <c r="J265" s="68">
        <v>44823</v>
      </c>
      <c r="K265" s="66"/>
      <c r="L265" s="66">
        <v>1.49</v>
      </c>
      <c r="M265" s="66"/>
      <c r="N265" s="66">
        <v>1</v>
      </c>
      <c r="O265" s="66"/>
      <c r="P265" s="66">
        <v>1.45</v>
      </c>
      <c r="Q265" s="66">
        <v>3.18</v>
      </c>
      <c r="R265" s="66">
        <v>1.1200000000000001</v>
      </c>
      <c r="S265" s="66"/>
    </row>
    <row r="266" spans="1:19" x14ac:dyDescent="0.4">
      <c r="A266" s="13">
        <v>44824</v>
      </c>
      <c r="B266">
        <v>15.32</v>
      </c>
      <c r="C266">
        <v>20.99</v>
      </c>
      <c r="D266">
        <v>22.2</v>
      </c>
      <c r="E266">
        <v>22.65</v>
      </c>
      <c r="F266">
        <v>19.170000000000002</v>
      </c>
      <c r="G266">
        <v>23.02</v>
      </c>
      <c r="H266">
        <v>22.79</v>
      </c>
      <c r="J266" s="68">
        <v>44824</v>
      </c>
      <c r="K266" s="66"/>
      <c r="L266" s="66">
        <v>10</v>
      </c>
      <c r="M266" s="66"/>
      <c r="N266" s="66">
        <v>19.88</v>
      </c>
      <c r="O266" s="66"/>
      <c r="P266" s="66">
        <v>17.440000000000001</v>
      </c>
      <c r="Q266" s="66">
        <v>17.21</v>
      </c>
      <c r="R266" s="66">
        <v>20.64</v>
      </c>
      <c r="S266" s="66"/>
    </row>
    <row r="267" spans="1:19" x14ac:dyDescent="0.4">
      <c r="A267" s="13">
        <v>44825</v>
      </c>
      <c r="B267">
        <v>20.329999999999998</v>
      </c>
      <c r="C267">
        <v>21.2</v>
      </c>
      <c r="D267">
        <v>18.940000000000001</v>
      </c>
      <c r="E267">
        <v>19.21</v>
      </c>
      <c r="F267">
        <v>16.64</v>
      </c>
      <c r="G267">
        <v>21.62</v>
      </c>
      <c r="H267">
        <v>20.83</v>
      </c>
      <c r="J267" s="68">
        <v>44825</v>
      </c>
      <c r="K267" s="66"/>
      <c r="L267" s="66">
        <v>19.14</v>
      </c>
      <c r="M267" s="66"/>
      <c r="N267" s="66">
        <v>18.66</v>
      </c>
      <c r="O267" s="66"/>
      <c r="P267" s="66">
        <v>16.54</v>
      </c>
      <c r="Q267" s="66">
        <v>13.45</v>
      </c>
      <c r="R267" s="66">
        <v>16.97</v>
      </c>
      <c r="S267" s="66"/>
    </row>
    <row r="268" spans="1:19" x14ac:dyDescent="0.4">
      <c r="A268" s="13">
        <v>44826</v>
      </c>
      <c r="B268">
        <v>20.73</v>
      </c>
      <c r="C268">
        <v>20.440000000000001</v>
      </c>
      <c r="D268">
        <v>19.86</v>
      </c>
      <c r="E268">
        <v>16</v>
      </c>
      <c r="F268">
        <v>12.64</v>
      </c>
      <c r="G268">
        <v>12.59</v>
      </c>
      <c r="H268">
        <v>12.95</v>
      </c>
      <c r="J268" s="68">
        <v>44826</v>
      </c>
      <c r="K268" s="66"/>
      <c r="L268" s="66">
        <v>15.35</v>
      </c>
      <c r="M268" s="66"/>
      <c r="N268" s="66">
        <v>15.16</v>
      </c>
      <c r="O268" s="66"/>
      <c r="P268" s="66">
        <v>17.02</v>
      </c>
      <c r="Q268" s="66">
        <v>9.0399999999999991</v>
      </c>
      <c r="R268" s="66">
        <v>9.58</v>
      </c>
      <c r="S268" s="66"/>
    </row>
    <row r="269" spans="1:19" x14ac:dyDescent="0.4">
      <c r="A269" s="13">
        <v>44827</v>
      </c>
      <c r="B269">
        <v>8.0500000000000007</v>
      </c>
      <c r="C269">
        <v>7</v>
      </c>
      <c r="D269">
        <v>8.36</v>
      </c>
      <c r="E269">
        <v>12.14</v>
      </c>
      <c r="F269">
        <v>8.16</v>
      </c>
      <c r="G269">
        <v>16.37</v>
      </c>
      <c r="H269">
        <v>18.399999999999999</v>
      </c>
      <c r="J269" s="68">
        <v>44827</v>
      </c>
      <c r="K269" s="66"/>
      <c r="L269" s="66">
        <v>6.75</v>
      </c>
      <c r="M269" s="66"/>
      <c r="N269" s="66">
        <v>8.5299999999999994</v>
      </c>
      <c r="O269" s="66"/>
      <c r="P269" s="66">
        <v>8.2899999999999991</v>
      </c>
      <c r="Q269" s="66">
        <v>6.28</v>
      </c>
      <c r="R269" s="66">
        <v>9.84</v>
      </c>
      <c r="S269" s="66"/>
    </row>
    <row r="270" spans="1:19" x14ac:dyDescent="0.4">
      <c r="A270" s="13">
        <v>44828</v>
      </c>
      <c r="B270">
        <v>18.75</v>
      </c>
      <c r="C270">
        <v>16.420000000000002</v>
      </c>
      <c r="D270">
        <v>17.850000000000001</v>
      </c>
      <c r="E270">
        <v>21.04</v>
      </c>
      <c r="F270">
        <v>18.71</v>
      </c>
      <c r="G270">
        <v>20.45</v>
      </c>
      <c r="H270">
        <v>20.65</v>
      </c>
      <c r="J270" s="68">
        <v>44828</v>
      </c>
      <c r="K270" s="66"/>
      <c r="L270" s="66">
        <v>18.170000000000002</v>
      </c>
      <c r="M270" s="66"/>
      <c r="N270" s="66">
        <v>16.57</v>
      </c>
      <c r="O270" s="66"/>
      <c r="P270" s="66">
        <v>17.63</v>
      </c>
      <c r="Q270" s="66">
        <v>18.87</v>
      </c>
      <c r="R270" s="66">
        <v>20.96</v>
      </c>
      <c r="S270" s="66"/>
    </row>
    <row r="271" spans="1:19" x14ac:dyDescent="0.4">
      <c r="A271" s="13">
        <v>44829</v>
      </c>
      <c r="B271">
        <v>18.07</v>
      </c>
      <c r="C271">
        <v>19.41</v>
      </c>
      <c r="D271">
        <v>17.43</v>
      </c>
      <c r="E271">
        <v>20.059999999999999</v>
      </c>
      <c r="F271">
        <v>18.93</v>
      </c>
      <c r="G271">
        <v>19.38</v>
      </c>
      <c r="H271">
        <v>15.46</v>
      </c>
      <c r="J271" s="68">
        <v>44829</v>
      </c>
      <c r="K271" s="66"/>
      <c r="L271" s="66">
        <v>14.6</v>
      </c>
      <c r="M271" s="66"/>
      <c r="N271" s="66">
        <v>17.559999999999999</v>
      </c>
      <c r="O271" s="66"/>
      <c r="P271" s="66">
        <v>18.78</v>
      </c>
      <c r="Q271" s="66">
        <v>20.16</v>
      </c>
      <c r="R271" s="66">
        <v>20.12</v>
      </c>
      <c r="S271" s="66"/>
    </row>
    <row r="272" spans="1:19" x14ac:dyDescent="0.4">
      <c r="A272" s="13">
        <v>44830</v>
      </c>
      <c r="B272">
        <v>6.13</v>
      </c>
      <c r="C272">
        <v>7.23</v>
      </c>
      <c r="D272">
        <v>11.19</v>
      </c>
      <c r="E272">
        <v>9.09</v>
      </c>
      <c r="F272">
        <v>5.96</v>
      </c>
      <c r="G272">
        <v>9.94</v>
      </c>
      <c r="H272">
        <v>16.260000000000002</v>
      </c>
      <c r="J272" s="68">
        <v>44830</v>
      </c>
      <c r="K272" s="66"/>
      <c r="L272" s="66">
        <v>18.05</v>
      </c>
      <c r="M272" s="66"/>
      <c r="N272" s="66">
        <v>10.79</v>
      </c>
      <c r="O272" s="66"/>
      <c r="P272" s="66">
        <v>12.26</v>
      </c>
      <c r="Q272" s="66">
        <v>19.45</v>
      </c>
      <c r="R272" s="66">
        <v>19.25</v>
      </c>
      <c r="S272" s="66"/>
    </row>
    <row r="273" spans="1:19" x14ac:dyDescent="0.4">
      <c r="A273" s="13">
        <v>44831</v>
      </c>
      <c r="B273">
        <v>8.9499999999999993</v>
      </c>
      <c r="C273">
        <v>7.5</v>
      </c>
      <c r="D273">
        <v>8.23</v>
      </c>
      <c r="E273">
        <v>6.43</v>
      </c>
      <c r="F273">
        <v>5.23</v>
      </c>
      <c r="G273">
        <v>7.89</v>
      </c>
      <c r="H273">
        <v>8.48</v>
      </c>
      <c r="J273" s="68">
        <v>44831</v>
      </c>
      <c r="K273" s="66"/>
      <c r="L273" s="66">
        <v>2.65</v>
      </c>
      <c r="M273" s="66"/>
      <c r="N273" s="66">
        <v>4.72</v>
      </c>
      <c r="O273" s="66"/>
      <c r="P273" s="66">
        <v>4.17</v>
      </c>
      <c r="Q273" s="66">
        <v>4.1399999999999997</v>
      </c>
      <c r="R273" s="66">
        <v>7.52</v>
      </c>
      <c r="S273" s="66"/>
    </row>
    <row r="274" spans="1:19" x14ac:dyDescent="0.4">
      <c r="A274" s="13">
        <v>44832</v>
      </c>
      <c r="B274">
        <v>15.05</v>
      </c>
      <c r="C274">
        <v>13.09</v>
      </c>
      <c r="D274">
        <v>13.64</v>
      </c>
      <c r="E274">
        <v>15.25</v>
      </c>
      <c r="F274">
        <v>14.3</v>
      </c>
      <c r="G274">
        <v>13.73</v>
      </c>
      <c r="H274">
        <v>19.420000000000002</v>
      </c>
      <c r="J274" s="68">
        <v>44832</v>
      </c>
      <c r="K274" s="66"/>
      <c r="L274" s="66">
        <v>7.09</v>
      </c>
      <c r="M274" s="66"/>
      <c r="N274" s="66">
        <v>12.85</v>
      </c>
      <c r="O274" s="66"/>
      <c r="P274" s="66">
        <v>11.32</v>
      </c>
      <c r="Q274" s="66">
        <v>6.82</v>
      </c>
      <c r="R274" s="66">
        <v>19.09</v>
      </c>
      <c r="S274" s="66"/>
    </row>
    <row r="275" spans="1:19" x14ac:dyDescent="0.4">
      <c r="A275" s="13">
        <v>44833</v>
      </c>
      <c r="B275">
        <v>12.65</v>
      </c>
      <c r="C275">
        <v>9.2100000000000009</v>
      </c>
      <c r="D275">
        <v>10.34</v>
      </c>
      <c r="E275">
        <v>13.53</v>
      </c>
      <c r="F275">
        <v>10.52</v>
      </c>
      <c r="G275">
        <v>18.48</v>
      </c>
      <c r="H275">
        <v>20.59</v>
      </c>
      <c r="J275" s="68">
        <v>44833</v>
      </c>
      <c r="K275" s="66"/>
      <c r="L275" s="66">
        <v>19.57</v>
      </c>
      <c r="M275" s="66"/>
      <c r="N275" s="66">
        <v>11.08</v>
      </c>
      <c r="O275" s="66"/>
      <c r="P275" s="66">
        <v>7.25</v>
      </c>
      <c r="Q275" s="66">
        <v>10.18</v>
      </c>
      <c r="R275" s="66">
        <v>12.22</v>
      </c>
      <c r="S275" s="66"/>
    </row>
    <row r="276" spans="1:19" x14ac:dyDescent="0.4">
      <c r="A276" s="13">
        <v>44834</v>
      </c>
      <c r="B276">
        <v>20.6</v>
      </c>
      <c r="C276">
        <v>21.19</v>
      </c>
      <c r="D276">
        <v>20.149999999999999</v>
      </c>
      <c r="E276">
        <v>20.79</v>
      </c>
      <c r="F276">
        <v>20.43</v>
      </c>
      <c r="G276">
        <v>20.079999999999998</v>
      </c>
      <c r="H276">
        <v>18.989999999999998</v>
      </c>
      <c r="J276" s="68">
        <v>44834</v>
      </c>
      <c r="K276" s="66"/>
      <c r="L276" s="66">
        <v>20.399999999999999</v>
      </c>
      <c r="M276" s="66"/>
      <c r="N276" s="66">
        <v>21.28</v>
      </c>
      <c r="O276" s="66"/>
      <c r="P276" s="66">
        <v>20.64</v>
      </c>
      <c r="Q276" s="66">
        <v>18.760000000000002</v>
      </c>
      <c r="R276" s="66">
        <v>21.02</v>
      </c>
      <c r="S276" s="66"/>
    </row>
    <row r="277" spans="1:19" x14ac:dyDescent="0.4">
      <c r="A277" s="13">
        <v>44835</v>
      </c>
      <c r="B277">
        <v>20.65</v>
      </c>
      <c r="C277">
        <v>20.72</v>
      </c>
      <c r="D277">
        <v>20.81</v>
      </c>
      <c r="E277">
        <v>20.75</v>
      </c>
      <c r="F277">
        <v>19.34</v>
      </c>
      <c r="G277">
        <v>19.09</v>
      </c>
      <c r="H277">
        <v>19.47</v>
      </c>
      <c r="J277" s="68">
        <v>44835</v>
      </c>
      <c r="K277" s="66"/>
      <c r="L277" s="66">
        <v>20.57</v>
      </c>
      <c r="M277" s="66"/>
      <c r="N277" s="66">
        <v>20.66</v>
      </c>
      <c r="O277" s="66"/>
      <c r="P277" s="66">
        <v>20.43</v>
      </c>
      <c r="Q277" s="66">
        <v>19.5</v>
      </c>
      <c r="R277" s="66">
        <v>20.48</v>
      </c>
      <c r="S277" s="66"/>
    </row>
    <row r="278" spans="1:19" x14ac:dyDescent="0.4">
      <c r="A278" s="13">
        <v>44836</v>
      </c>
      <c r="B278">
        <v>17.420000000000002</v>
      </c>
      <c r="C278">
        <v>18.93</v>
      </c>
      <c r="D278">
        <v>19.38</v>
      </c>
      <c r="E278">
        <v>19.16</v>
      </c>
      <c r="F278">
        <v>19.68</v>
      </c>
      <c r="G278">
        <v>18.809999999999999</v>
      </c>
      <c r="H278">
        <v>19.21</v>
      </c>
      <c r="J278" s="68">
        <v>44836</v>
      </c>
      <c r="K278" s="66"/>
      <c r="L278" s="66">
        <v>19.579999999999998</v>
      </c>
      <c r="M278" s="66"/>
      <c r="N278" s="66">
        <v>19.73</v>
      </c>
      <c r="O278" s="66"/>
      <c r="P278" s="66">
        <v>20</v>
      </c>
      <c r="Q278" s="66">
        <v>19.61</v>
      </c>
      <c r="R278" s="66">
        <v>20.45</v>
      </c>
      <c r="S278" s="66"/>
    </row>
    <row r="279" spans="1:19" x14ac:dyDescent="0.4">
      <c r="A279" s="13">
        <v>44837</v>
      </c>
      <c r="B279">
        <v>19.809999999999999</v>
      </c>
      <c r="C279">
        <v>19.86</v>
      </c>
      <c r="D279">
        <v>19.8</v>
      </c>
      <c r="E279">
        <v>19.940000000000001</v>
      </c>
      <c r="F279">
        <v>18.86</v>
      </c>
      <c r="G279">
        <v>19.440000000000001</v>
      </c>
      <c r="H279">
        <v>20.57</v>
      </c>
      <c r="J279" s="68">
        <v>44837</v>
      </c>
      <c r="K279" s="66"/>
      <c r="L279" s="66">
        <v>13.6</v>
      </c>
      <c r="M279" s="66"/>
      <c r="N279" s="66">
        <v>17.2</v>
      </c>
      <c r="O279" s="66"/>
      <c r="P279" s="66">
        <v>19.079999999999998</v>
      </c>
      <c r="Q279" s="66">
        <v>16.850000000000001</v>
      </c>
      <c r="R279" s="66">
        <v>15.73</v>
      </c>
      <c r="S279" s="66"/>
    </row>
    <row r="280" spans="1:19" x14ac:dyDescent="0.4">
      <c r="A280" s="13">
        <v>44838</v>
      </c>
      <c r="B280">
        <v>11.76</v>
      </c>
      <c r="C280">
        <v>11.35</v>
      </c>
      <c r="D280">
        <v>14.47</v>
      </c>
      <c r="E280">
        <v>15.45</v>
      </c>
      <c r="F280">
        <v>15.67</v>
      </c>
      <c r="G280">
        <v>17.73</v>
      </c>
      <c r="H280">
        <v>13.06</v>
      </c>
      <c r="J280" s="68">
        <v>44838</v>
      </c>
      <c r="K280" s="66"/>
      <c r="L280" s="66">
        <v>9.64</v>
      </c>
      <c r="M280" s="66"/>
      <c r="N280" s="66">
        <v>9.49</v>
      </c>
      <c r="O280" s="66"/>
      <c r="P280" s="66">
        <v>16.97</v>
      </c>
      <c r="Q280" s="66">
        <v>16.239999999999998</v>
      </c>
      <c r="R280" s="66">
        <v>13.74</v>
      </c>
      <c r="S280" s="66"/>
    </row>
    <row r="281" spans="1:19" x14ac:dyDescent="0.4">
      <c r="A281" s="13">
        <v>44839</v>
      </c>
      <c r="B281">
        <v>14.83</v>
      </c>
      <c r="C281">
        <v>13.95</v>
      </c>
      <c r="D281">
        <v>16.14</v>
      </c>
      <c r="E281">
        <v>14.85</v>
      </c>
      <c r="F281">
        <v>13.47</v>
      </c>
      <c r="G281">
        <v>16.12</v>
      </c>
      <c r="H281">
        <v>17.559999999999999</v>
      </c>
      <c r="J281" s="68">
        <v>44839</v>
      </c>
      <c r="K281" s="66"/>
      <c r="L281" s="66">
        <v>4.75</v>
      </c>
      <c r="M281" s="66"/>
      <c r="N281" s="66">
        <v>10.199999999999999</v>
      </c>
      <c r="O281" s="66"/>
      <c r="P281" s="66">
        <v>8.18</v>
      </c>
      <c r="Q281" s="66">
        <v>4.92</v>
      </c>
      <c r="R281" s="66">
        <v>12.95</v>
      </c>
      <c r="S281" s="66"/>
    </row>
    <row r="282" spans="1:19" x14ac:dyDescent="0.4">
      <c r="A282" s="13">
        <v>44840</v>
      </c>
      <c r="B282">
        <v>10.5</v>
      </c>
      <c r="C282">
        <v>7.74</v>
      </c>
      <c r="D282">
        <v>7.94</v>
      </c>
      <c r="E282">
        <v>7.91</v>
      </c>
      <c r="F282">
        <v>4.58</v>
      </c>
      <c r="G282">
        <v>10.9</v>
      </c>
      <c r="H282">
        <v>15.56</v>
      </c>
      <c r="J282" s="68">
        <v>44840</v>
      </c>
      <c r="K282" s="66"/>
      <c r="L282" s="66">
        <v>9.9600000000000009</v>
      </c>
      <c r="M282" s="66"/>
      <c r="N282" s="66">
        <v>10.6</v>
      </c>
      <c r="O282" s="66"/>
      <c r="P282" s="66">
        <v>8.58</v>
      </c>
      <c r="Q282" s="66">
        <v>10.25</v>
      </c>
      <c r="R282" s="66">
        <v>7.72</v>
      </c>
      <c r="S282" s="66"/>
    </row>
    <row r="283" spans="1:19" x14ac:dyDescent="0.4">
      <c r="A283" s="13">
        <v>44841</v>
      </c>
      <c r="B283">
        <v>9.41</v>
      </c>
      <c r="C283">
        <v>5.94</v>
      </c>
      <c r="D283">
        <v>7.41</v>
      </c>
      <c r="E283">
        <v>4.7300000000000004</v>
      </c>
      <c r="F283">
        <v>5.0999999999999996</v>
      </c>
      <c r="G283">
        <v>8.69</v>
      </c>
      <c r="H283">
        <v>10.14</v>
      </c>
      <c r="J283" s="68">
        <v>44841</v>
      </c>
      <c r="K283" s="66"/>
      <c r="L283" s="66">
        <v>6.14</v>
      </c>
      <c r="M283" s="66"/>
      <c r="N283" s="66">
        <v>5.94</v>
      </c>
      <c r="O283" s="66"/>
      <c r="P283" s="66">
        <v>2.72</v>
      </c>
      <c r="Q283" s="66">
        <v>2.27</v>
      </c>
      <c r="R283" s="66">
        <v>3.11</v>
      </c>
      <c r="S283" s="66"/>
    </row>
    <row r="284" spans="1:19" x14ac:dyDescent="0.4">
      <c r="A284" s="13">
        <v>44842</v>
      </c>
      <c r="B284">
        <v>13.52</v>
      </c>
      <c r="C284">
        <v>14.52</v>
      </c>
      <c r="D284">
        <v>13.47</v>
      </c>
      <c r="E284">
        <v>15.08</v>
      </c>
      <c r="F284">
        <v>12.13</v>
      </c>
      <c r="G284">
        <v>13.99</v>
      </c>
      <c r="H284">
        <v>14.61</v>
      </c>
      <c r="J284" s="68">
        <v>44842</v>
      </c>
      <c r="K284" s="66"/>
      <c r="L284" s="66">
        <v>15.16</v>
      </c>
      <c r="M284" s="66"/>
      <c r="N284" s="66">
        <v>15.03</v>
      </c>
      <c r="O284" s="66"/>
      <c r="P284" s="66">
        <v>14.43</v>
      </c>
      <c r="Q284" s="66">
        <v>11.94</v>
      </c>
      <c r="R284" s="66">
        <v>13.78</v>
      </c>
      <c r="S284" s="66"/>
    </row>
    <row r="285" spans="1:19" x14ac:dyDescent="0.4">
      <c r="A285" s="13">
        <v>44843</v>
      </c>
      <c r="B285">
        <v>2.34</v>
      </c>
      <c r="C285">
        <v>2.37</v>
      </c>
      <c r="D285">
        <v>2.48</v>
      </c>
      <c r="E285">
        <v>2.94</v>
      </c>
      <c r="F285">
        <v>2.16</v>
      </c>
      <c r="G285">
        <v>2.52</v>
      </c>
      <c r="H285">
        <v>4.83</v>
      </c>
      <c r="J285" s="68">
        <v>44843</v>
      </c>
      <c r="K285" s="66"/>
      <c r="L285" s="66">
        <v>4.92</v>
      </c>
      <c r="M285" s="66"/>
      <c r="N285" s="66">
        <v>4.57</v>
      </c>
      <c r="O285" s="66"/>
      <c r="P285" s="66">
        <v>2.84</v>
      </c>
      <c r="Q285" s="66">
        <v>3.69</v>
      </c>
      <c r="R285" s="66">
        <v>4.5599999999999996</v>
      </c>
      <c r="S285" s="66"/>
    </row>
    <row r="286" spans="1:19" x14ac:dyDescent="0.4">
      <c r="A286" s="13">
        <v>44844</v>
      </c>
      <c r="B286">
        <v>10.64</v>
      </c>
      <c r="C286">
        <v>14.69</v>
      </c>
      <c r="D286">
        <v>14.79</v>
      </c>
      <c r="E286">
        <v>16.43</v>
      </c>
      <c r="F286">
        <v>12.42</v>
      </c>
      <c r="G286">
        <v>18.05</v>
      </c>
      <c r="H286">
        <v>17.27</v>
      </c>
      <c r="J286" s="68">
        <v>44844</v>
      </c>
      <c r="K286" s="66"/>
      <c r="L286" s="66">
        <v>5.62</v>
      </c>
      <c r="M286" s="66"/>
      <c r="N286" s="66">
        <v>8.48</v>
      </c>
      <c r="O286" s="66"/>
      <c r="P286" s="66">
        <v>10.35</v>
      </c>
      <c r="Q286" s="66">
        <v>11.04</v>
      </c>
      <c r="R286" s="66">
        <v>14.47</v>
      </c>
      <c r="S286" s="66"/>
    </row>
    <row r="287" spans="1:19" x14ac:dyDescent="0.4">
      <c r="A287" s="13">
        <v>44845</v>
      </c>
      <c r="B287">
        <v>9.31</v>
      </c>
      <c r="C287">
        <v>7.78</v>
      </c>
      <c r="D287">
        <v>9.85</v>
      </c>
      <c r="E287">
        <v>10.88</v>
      </c>
      <c r="F287">
        <v>14.51</v>
      </c>
      <c r="G287">
        <v>20.22</v>
      </c>
      <c r="H287">
        <v>17.989999999999998</v>
      </c>
      <c r="J287" s="68">
        <v>44845</v>
      </c>
      <c r="K287" s="66"/>
      <c r="L287" s="66">
        <v>8.73</v>
      </c>
      <c r="M287" s="66"/>
      <c r="N287" s="66">
        <v>8.02</v>
      </c>
      <c r="O287" s="66"/>
      <c r="P287" s="66">
        <v>14.08</v>
      </c>
      <c r="Q287" s="66">
        <v>12.29</v>
      </c>
      <c r="R287" s="66">
        <v>16.27</v>
      </c>
      <c r="S287" s="66"/>
    </row>
    <row r="288" spans="1:19" x14ac:dyDescent="0.4">
      <c r="A288" s="13">
        <v>44846</v>
      </c>
      <c r="B288">
        <v>19.61</v>
      </c>
      <c r="C288">
        <v>18.71</v>
      </c>
      <c r="D288">
        <v>18.350000000000001</v>
      </c>
      <c r="E288">
        <v>16.97</v>
      </c>
      <c r="F288">
        <v>8.93</v>
      </c>
      <c r="G288">
        <v>5.45</v>
      </c>
      <c r="H288">
        <v>11.17</v>
      </c>
      <c r="J288" s="68">
        <v>44846</v>
      </c>
      <c r="K288" s="66"/>
      <c r="L288" s="66">
        <v>12.46</v>
      </c>
      <c r="M288" s="66"/>
      <c r="N288" s="66">
        <v>13.76</v>
      </c>
      <c r="O288" s="66"/>
      <c r="P288" s="66">
        <v>11.99</v>
      </c>
      <c r="Q288" s="66">
        <v>5.68</v>
      </c>
      <c r="R288" s="66">
        <v>4.6500000000000004</v>
      </c>
      <c r="S288" s="66"/>
    </row>
    <row r="289" spans="1:19" x14ac:dyDescent="0.4">
      <c r="A289" s="13">
        <v>44847</v>
      </c>
      <c r="B289">
        <v>18.440000000000001</v>
      </c>
      <c r="C289">
        <v>19.09</v>
      </c>
      <c r="D289">
        <v>18.52</v>
      </c>
      <c r="E289">
        <v>18.12</v>
      </c>
      <c r="F289">
        <v>12.24</v>
      </c>
      <c r="G289">
        <v>8.7100000000000009</v>
      </c>
      <c r="H289">
        <v>14.08</v>
      </c>
      <c r="J289" s="68">
        <v>44847</v>
      </c>
      <c r="K289" s="66"/>
      <c r="L289" s="66">
        <v>18.46</v>
      </c>
      <c r="M289" s="66"/>
      <c r="N289" s="66">
        <v>18.510000000000002</v>
      </c>
      <c r="O289" s="66"/>
      <c r="P289" s="66">
        <v>18.39</v>
      </c>
      <c r="Q289" s="66">
        <v>17.43</v>
      </c>
      <c r="R289" s="66">
        <v>16.7</v>
      </c>
      <c r="S289" s="66"/>
    </row>
    <row r="290" spans="1:19" x14ac:dyDescent="0.4">
      <c r="A290" s="13">
        <v>44848</v>
      </c>
      <c r="B290">
        <v>19</v>
      </c>
      <c r="C290">
        <v>19.14</v>
      </c>
      <c r="D290">
        <v>18.64</v>
      </c>
      <c r="E290">
        <v>18.93</v>
      </c>
      <c r="F290">
        <v>14.37</v>
      </c>
      <c r="G290">
        <v>12.2</v>
      </c>
      <c r="H290">
        <v>17.989999999999998</v>
      </c>
      <c r="J290" s="68">
        <v>44848</v>
      </c>
      <c r="K290" s="66"/>
      <c r="L290" s="66">
        <v>17.95</v>
      </c>
      <c r="M290" s="66"/>
      <c r="N290" s="66">
        <v>18.87</v>
      </c>
      <c r="O290" s="66"/>
      <c r="P290" s="66">
        <v>18.63</v>
      </c>
      <c r="Q290" s="66">
        <v>14.28</v>
      </c>
      <c r="R290" s="66">
        <v>18.920000000000002</v>
      </c>
      <c r="S290" s="66"/>
    </row>
    <row r="291" spans="1:19" x14ac:dyDescent="0.4">
      <c r="A291" s="13">
        <v>44849</v>
      </c>
      <c r="B291">
        <v>18.46</v>
      </c>
      <c r="C291">
        <v>18.5</v>
      </c>
      <c r="D291">
        <v>18.47</v>
      </c>
      <c r="E291">
        <v>18.079999999999998</v>
      </c>
      <c r="F291">
        <v>14.08</v>
      </c>
      <c r="G291">
        <v>17.52</v>
      </c>
      <c r="H291">
        <v>18.53</v>
      </c>
      <c r="J291" s="68">
        <v>44849</v>
      </c>
      <c r="K291" s="66"/>
      <c r="L291" s="66">
        <v>16.27</v>
      </c>
      <c r="M291" s="66"/>
      <c r="N291" s="66">
        <v>18.37</v>
      </c>
      <c r="O291" s="66"/>
      <c r="P291" s="66">
        <v>18.100000000000001</v>
      </c>
      <c r="Q291" s="66">
        <v>17.260000000000002</v>
      </c>
      <c r="R291" s="66">
        <v>18.329999999999998</v>
      </c>
      <c r="S291" s="66"/>
    </row>
    <row r="292" spans="1:19" x14ac:dyDescent="0.4">
      <c r="A292" s="13">
        <v>44850</v>
      </c>
      <c r="B292">
        <v>14.96</v>
      </c>
      <c r="C292">
        <v>11.95</v>
      </c>
      <c r="D292">
        <v>6.76</v>
      </c>
      <c r="E292">
        <v>10.72</v>
      </c>
      <c r="F292">
        <v>12.53</v>
      </c>
      <c r="G292">
        <v>13.71</v>
      </c>
      <c r="H292">
        <v>10.93</v>
      </c>
      <c r="J292" s="68">
        <v>44850</v>
      </c>
      <c r="K292" s="66"/>
      <c r="L292" s="66">
        <v>17.559999999999999</v>
      </c>
      <c r="M292" s="66"/>
      <c r="N292" s="66">
        <v>15.85</v>
      </c>
      <c r="O292" s="66"/>
      <c r="P292" s="66">
        <v>17.11</v>
      </c>
      <c r="Q292" s="66">
        <v>16.670000000000002</v>
      </c>
      <c r="R292" s="66">
        <v>17.75</v>
      </c>
      <c r="S292" s="66"/>
    </row>
    <row r="293" spans="1:19" x14ac:dyDescent="0.4">
      <c r="A293" s="13">
        <v>44851</v>
      </c>
      <c r="B293">
        <v>5.62</v>
      </c>
      <c r="C293">
        <v>3.94</v>
      </c>
      <c r="D293">
        <v>3.92</v>
      </c>
      <c r="E293">
        <v>3.72</v>
      </c>
      <c r="F293">
        <v>3.44</v>
      </c>
      <c r="G293">
        <v>2.21</v>
      </c>
      <c r="H293">
        <v>2.91</v>
      </c>
      <c r="J293" s="68">
        <v>44851</v>
      </c>
      <c r="K293" s="66"/>
      <c r="L293" s="66">
        <v>8.86</v>
      </c>
      <c r="M293" s="66"/>
      <c r="N293" s="66">
        <v>7.16</v>
      </c>
      <c r="O293" s="66"/>
      <c r="P293" s="66">
        <v>3.9</v>
      </c>
      <c r="Q293" s="66">
        <v>1.77</v>
      </c>
      <c r="R293" s="66">
        <v>4.16</v>
      </c>
      <c r="S293" s="66"/>
    </row>
    <row r="294" spans="1:19" x14ac:dyDescent="0.4">
      <c r="A294" s="13">
        <v>44852</v>
      </c>
      <c r="B294">
        <v>15.37</v>
      </c>
      <c r="C294">
        <v>14.45</v>
      </c>
      <c r="D294">
        <v>15.66</v>
      </c>
      <c r="E294">
        <v>17.23</v>
      </c>
      <c r="F294">
        <v>17.48</v>
      </c>
      <c r="G294">
        <v>14.17</v>
      </c>
      <c r="H294">
        <v>17.989999999999998</v>
      </c>
      <c r="J294" s="68">
        <v>44852</v>
      </c>
      <c r="K294" s="66"/>
      <c r="L294" s="66">
        <v>8.9</v>
      </c>
      <c r="M294" s="66"/>
      <c r="N294" s="66">
        <v>17.329999999999998</v>
      </c>
      <c r="O294" s="66"/>
      <c r="P294" s="66">
        <v>13.62</v>
      </c>
      <c r="Q294" s="66">
        <v>6.95</v>
      </c>
      <c r="R294" s="66">
        <v>16.89</v>
      </c>
      <c r="S294" s="66"/>
    </row>
    <row r="295" spans="1:19" x14ac:dyDescent="0.4">
      <c r="A295" s="13">
        <v>44853</v>
      </c>
      <c r="B295">
        <v>15.55</v>
      </c>
      <c r="C295">
        <v>16.100000000000001</v>
      </c>
      <c r="D295">
        <v>17.489999999999998</v>
      </c>
      <c r="E295">
        <v>17.489999999999998</v>
      </c>
      <c r="F295">
        <v>18.579999999999998</v>
      </c>
      <c r="G295">
        <v>19.22</v>
      </c>
      <c r="H295">
        <v>19.649999999999999</v>
      </c>
      <c r="J295" s="68">
        <v>44853</v>
      </c>
      <c r="K295" s="66"/>
      <c r="L295" s="66">
        <v>9.3000000000000007</v>
      </c>
      <c r="M295" s="66"/>
      <c r="N295" s="66">
        <v>17.87</v>
      </c>
      <c r="O295" s="66"/>
      <c r="P295" s="66">
        <v>14.29</v>
      </c>
      <c r="Q295" s="66">
        <v>13.71</v>
      </c>
      <c r="R295" s="66">
        <v>18.239999999999998</v>
      </c>
      <c r="S295" s="66"/>
    </row>
    <row r="296" spans="1:19" x14ac:dyDescent="0.4">
      <c r="A296" s="13">
        <v>44854</v>
      </c>
      <c r="B296">
        <v>18.7</v>
      </c>
      <c r="C296">
        <v>18.8</v>
      </c>
      <c r="D296">
        <v>18.489999999999998</v>
      </c>
      <c r="E296">
        <v>18.670000000000002</v>
      </c>
      <c r="F296">
        <v>16.22</v>
      </c>
      <c r="G296">
        <v>18.940000000000001</v>
      </c>
      <c r="H296">
        <v>18.72</v>
      </c>
      <c r="J296" s="68">
        <v>44854</v>
      </c>
      <c r="K296" s="66"/>
      <c r="L296" s="66">
        <v>17.8</v>
      </c>
      <c r="M296" s="66"/>
      <c r="N296" s="66">
        <v>18.36</v>
      </c>
      <c r="O296" s="66"/>
      <c r="P296" s="66">
        <v>18.079999999999998</v>
      </c>
      <c r="Q296" s="66">
        <v>15.92</v>
      </c>
      <c r="R296" s="66">
        <v>18.55</v>
      </c>
      <c r="S296" s="66"/>
    </row>
    <row r="297" spans="1:19" x14ac:dyDescent="0.4">
      <c r="A297" s="13">
        <v>44855</v>
      </c>
      <c r="B297">
        <v>17.489999999999998</v>
      </c>
      <c r="C297">
        <v>16.920000000000002</v>
      </c>
      <c r="D297">
        <v>16.559999999999999</v>
      </c>
      <c r="E297">
        <v>17.309999999999999</v>
      </c>
      <c r="F297">
        <v>17.260000000000002</v>
      </c>
      <c r="G297">
        <v>13.41</v>
      </c>
      <c r="H297">
        <v>18.29</v>
      </c>
      <c r="J297" s="68">
        <v>44855</v>
      </c>
      <c r="K297" s="66"/>
      <c r="L297" s="66">
        <v>16.649999999999999</v>
      </c>
      <c r="M297" s="66"/>
      <c r="N297" s="66">
        <v>16.100000000000001</v>
      </c>
      <c r="O297" s="66"/>
      <c r="P297" s="66">
        <v>16.420000000000002</v>
      </c>
      <c r="Q297" s="66">
        <v>16.62</v>
      </c>
      <c r="R297" s="66">
        <v>14.35</v>
      </c>
      <c r="S297" s="66"/>
    </row>
    <row r="298" spans="1:19" x14ac:dyDescent="0.4">
      <c r="A298" s="13">
        <v>44856</v>
      </c>
      <c r="B298">
        <v>11.21</v>
      </c>
      <c r="C298">
        <v>12.9</v>
      </c>
      <c r="D298">
        <v>14.32</v>
      </c>
      <c r="E298">
        <v>14.7</v>
      </c>
      <c r="F298">
        <v>12.86</v>
      </c>
      <c r="G298">
        <v>15.98</v>
      </c>
      <c r="H298">
        <v>15.94</v>
      </c>
      <c r="J298" s="68">
        <v>44856</v>
      </c>
      <c r="K298" s="66"/>
      <c r="L298" s="66">
        <v>7.57</v>
      </c>
      <c r="M298" s="66"/>
      <c r="N298" s="66">
        <v>11.2</v>
      </c>
      <c r="O298" s="66"/>
      <c r="P298" s="66">
        <v>13.24</v>
      </c>
      <c r="Q298" s="66">
        <v>11.92</v>
      </c>
      <c r="R298" s="66">
        <v>14.25</v>
      </c>
      <c r="S298" s="66"/>
    </row>
    <row r="299" spans="1:19" x14ac:dyDescent="0.4">
      <c r="A299" s="13">
        <v>44857</v>
      </c>
      <c r="B299">
        <v>15.65</v>
      </c>
      <c r="C299">
        <v>15.08</v>
      </c>
      <c r="D299">
        <v>16.61</v>
      </c>
      <c r="E299">
        <v>12.39</v>
      </c>
      <c r="F299">
        <v>15.08</v>
      </c>
      <c r="G299">
        <v>12.71</v>
      </c>
      <c r="H299">
        <v>16.39</v>
      </c>
      <c r="J299" s="68">
        <v>44857</v>
      </c>
      <c r="K299" s="66"/>
      <c r="L299" s="66">
        <v>15.78</v>
      </c>
      <c r="M299" s="66"/>
      <c r="N299" s="66">
        <v>16.84</v>
      </c>
      <c r="O299" s="66"/>
      <c r="P299" s="66">
        <v>14.36</v>
      </c>
      <c r="Q299" s="66">
        <v>12.85</v>
      </c>
      <c r="R299" s="66">
        <v>17.03</v>
      </c>
      <c r="S299" s="66"/>
    </row>
    <row r="300" spans="1:19" x14ac:dyDescent="0.4">
      <c r="A300" s="13">
        <v>44858</v>
      </c>
      <c r="B300">
        <v>9.2100000000000009</v>
      </c>
      <c r="C300">
        <v>13.85</v>
      </c>
      <c r="D300">
        <v>17.559999999999999</v>
      </c>
      <c r="E300">
        <v>15.64</v>
      </c>
      <c r="F300">
        <v>10.23</v>
      </c>
      <c r="G300">
        <v>16.61</v>
      </c>
      <c r="H300">
        <v>16.350000000000001</v>
      </c>
      <c r="J300" s="68">
        <v>44858</v>
      </c>
      <c r="K300" s="66"/>
      <c r="L300" s="66">
        <v>7.72</v>
      </c>
      <c r="M300" s="66"/>
      <c r="N300" s="66">
        <v>10.42</v>
      </c>
      <c r="O300" s="66"/>
      <c r="P300" s="66">
        <v>15.08</v>
      </c>
      <c r="Q300" s="66">
        <v>14.48</v>
      </c>
      <c r="R300" s="66">
        <v>16.420000000000002</v>
      </c>
      <c r="S300" s="66"/>
    </row>
    <row r="301" spans="1:19" x14ac:dyDescent="0.4">
      <c r="A301" s="13">
        <v>44859</v>
      </c>
      <c r="B301">
        <v>12.31</v>
      </c>
      <c r="C301">
        <v>12.31</v>
      </c>
      <c r="D301">
        <v>15.94</v>
      </c>
      <c r="E301">
        <v>16.7</v>
      </c>
      <c r="F301">
        <v>16.11</v>
      </c>
      <c r="G301">
        <v>18.309999999999999</v>
      </c>
      <c r="H301">
        <v>18.309999999999999</v>
      </c>
      <c r="J301" s="68">
        <v>44859</v>
      </c>
      <c r="K301" s="66"/>
      <c r="L301" s="66">
        <v>8.0299999999999994</v>
      </c>
      <c r="M301" s="66"/>
      <c r="N301" s="66">
        <v>16.27</v>
      </c>
      <c r="O301" s="66"/>
      <c r="P301" s="66">
        <v>14.45</v>
      </c>
      <c r="Q301" s="66">
        <v>13.8</v>
      </c>
      <c r="R301" s="66">
        <v>14.37</v>
      </c>
      <c r="S301" s="66"/>
    </row>
    <row r="302" spans="1:19" x14ac:dyDescent="0.4">
      <c r="A302" s="13">
        <v>44860</v>
      </c>
      <c r="B302">
        <v>17.510000000000002</v>
      </c>
      <c r="C302">
        <v>17.850000000000001</v>
      </c>
      <c r="D302">
        <v>17.21</v>
      </c>
      <c r="E302">
        <v>17.510000000000002</v>
      </c>
      <c r="F302">
        <v>14.53</v>
      </c>
      <c r="G302">
        <v>17.829999999999998</v>
      </c>
      <c r="H302">
        <v>17.28</v>
      </c>
      <c r="J302" s="68">
        <v>44860</v>
      </c>
      <c r="K302" s="66"/>
      <c r="L302" s="66">
        <v>15.58</v>
      </c>
      <c r="M302" s="66"/>
      <c r="N302" s="66">
        <v>14.1</v>
      </c>
      <c r="O302" s="66"/>
      <c r="P302" s="66">
        <v>17.100000000000001</v>
      </c>
      <c r="Q302" s="66">
        <v>14.97</v>
      </c>
      <c r="R302" s="66">
        <v>17.45</v>
      </c>
      <c r="S302" s="66"/>
    </row>
    <row r="303" spans="1:19" x14ac:dyDescent="0.4">
      <c r="A303" s="13">
        <v>44861</v>
      </c>
      <c r="B303">
        <v>9.57</v>
      </c>
      <c r="C303">
        <v>4.84</v>
      </c>
      <c r="D303">
        <v>3.88</v>
      </c>
      <c r="E303">
        <v>4.5199999999999996</v>
      </c>
      <c r="F303">
        <v>6.21</v>
      </c>
      <c r="G303">
        <v>9.44</v>
      </c>
      <c r="H303">
        <v>8.9700000000000006</v>
      </c>
      <c r="J303" s="68">
        <v>44861</v>
      </c>
      <c r="K303" s="66"/>
      <c r="L303" s="66">
        <v>11.37</v>
      </c>
      <c r="M303" s="66"/>
      <c r="N303" s="66">
        <v>10.68</v>
      </c>
      <c r="O303" s="66"/>
      <c r="P303" s="66">
        <v>9.89</v>
      </c>
      <c r="Q303" s="66">
        <v>7.91</v>
      </c>
      <c r="R303" s="66">
        <v>8.42</v>
      </c>
      <c r="S303" s="66"/>
    </row>
    <row r="304" spans="1:19" x14ac:dyDescent="0.4">
      <c r="A304" s="13">
        <v>44862</v>
      </c>
      <c r="B304">
        <v>13.72</v>
      </c>
      <c r="C304">
        <v>15.55</v>
      </c>
      <c r="D304">
        <v>16.23</v>
      </c>
      <c r="E304">
        <v>15.86</v>
      </c>
      <c r="F304">
        <v>11.07</v>
      </c>
      <c r="G304">
        <v>11.14</v>
      </c>
      <c r="H304">
        <v>15.41</v>
      </c>
      <c r="J304" s="68">
        <v>44862</v>
      </c>
      <c r="K304" s="66"/>
      <c r="L304" s="66">
        <v>12.13</v>
      </c>
      <c r="M304" s="66"/>
      <c r="N304" s="66">
        <v>15.99</v>
      </c>
      <c r="O304" s="66"/>
      <c r="P304" s="66">
        <v>13.72</v>
      </c>
      <c r="Q304" s="66">
        <v>15.13</v>
      </c>
      <c r="R304" s="66">
        <v>15.52</v>
      </c>
      <c r="S304" s="66"/>
    </row>
    <row r="305" spans="1:19" x14ac:dyDescent="0.4">
      <c r="A305" s="13">
        <v>44863</v>
      </c>
      <c r="B305">
        <v>15.99</v>
      </c>
      <c r="C305">
        <v>16.64</v>
      </c>
      <c r="D305">
        <v>16.39</v>
      </c>
      <c r="E305">
        <v>16.71</v>
      </c>
      <c r="F305">
        <v>12.2</v>
      </c>
      <c r="G305">
        <v>17.12</v>
      </c>
      <c r="H305">
        <v>16.23</v>
      </c>
      <c r="J305" s="68">
        <v>44863</v>
      </c>
      <c r="K305" s="66"/>
      <c r="L305" s="66">
        <v>14.33</v>
      </c>
      <c r="M305" s="66"/>
      <c r="N305" s="66">
        <v>16.600000000000001</v>
      </c>
      <c r="O305" s="66"/>
      <c r="P305" s="66">
        <v>15.76</v>
      </c>
      <c r="Q305" s="66">
        <v>14.33</v>
      </c>
      <c r="R305" s="66">
        <v>16.75</v>
      </c>
      <c r="S305" s="66"/>
    </row>
    <row r="306" spans="1:19" x14ac:dyDescent="0.4">
      <c r="A306" s="13">
        <v>44864</v>
      </c>
      <c r="B306">
        <v>16.86</v>
      </c>
      <c r="C306">
        <v>16.95</v>
      </c>
      <c r="D306">
        <v>16.62</v>
      </c>
      <c r="E306">
        <v>16.57</v>
      </c>
      <c r="F306">
        <v>15.5</v>
      </c>
      <c r="G306">
        <v>14.68</v>
      </c>
      <c r="H306">
        <v>16.920000000000002</v>
      </c>
      <c r="J306" s="68">
        <v>44864</v>
      </c>
      <c r="K306" s="66"/>
      <c r="L306" s="66">
        <v>10.87</v>
      </c>
      <c r="M306" s="66"/>
      <c r="N306" s="66">
        <v>16.649999999999999</v>
      </c>
      <c r="O306" s="66"/>
      <c r="P306" s="66">
        <v>16.440000000000001</v>
      </c>
      <c r="Q306" s="66">
        <v>14.81</v>
      </c>
      <c r="R306" s="66">
        <v>16.72</v>
      </c>
      <c r="S306" s="66"/>
    </row>
    <row r="307" spans="1:19" x14ac:dyDescent="0.4">
      <c r="A307" s="13">
        <v>44865</v>
      </c>
      <c r="B307">
        <v>16.47</v>
      </c>
      <c r="C307">
        <v>15.85</v>
      </c>
      <c r="D307">
        <v>14.93</v>
      </c>
      <c r="E307">
        <v>15.28</v>
      </c>
      <c r="F307">
        <v>9.27</v>
      </c>
      <c r="G307">
        <v>11.9</v>
      </c>
      <c r="H307">
        <v>13.44</v>
      </c>
      <c r="J307" s="68">
        <v>44865</v>
      </c>
      <c r="K307" s="66"/>
      <c r="L307" s="66">
        <v>16.09</v>
      </c>
      <c r="M307" s="66"/>
      <c r="N307" s="66">
        <v>15.93</v>
      </c>
      <c r="O307" s="66"/>
      <c r="P307" s="66">
        <v>15.56</v>
      </c>
      <c r="Q307" s="66">
        <v>15.24</v>
      </c>
      <c r="R307" s="66">
        <v>16.39</v>
      </c>
      <c r="S307" s="66"/>
    </row>
    <row r="308" spans="1:19" x14ac:dyDescent="0.4">
      <c r="A308" s="13">
        <v>44866</v>
      </c>
      <c r="B308">
        <v>8.8800000000000008</v>
      </c>
      <c r="C308">
        <v>6.5</v>
      </c>
      <c r="D308">
        <v>6.32</v>
      </c>
      <c r="E308">
        <v>5.37</v>
      </c>
      <c r="F308">
        <v>3.83</v>
      </c>
      <c r="G308">
        <v>2.23</v>
      </c>
      <c r="H308">
        <v>3.51</v>
      </c>
      <c r="J308" s="68">
        <v>44866</v>
      </c>
      <c r="K308" s="66"/>
      <c r="L308" s="66">
        <v>4.82</v>
      </c>
      <c r="M308" s="66"/>
      <c r="N308" s="66">
        <v>5.29</v>
      </c>
      <c r="O308" s="66"/>
      <c r="P308" s="66">
        <v>2.33</v>
      </c>
      <c r="Q308" s="66">
        <v>1.38</v>
      </c>
      <c r="R308" s="66">
        <v>0.98</v>
      </c>
      <c r="S308" s="66"/>
    </row>
    <row r="309" spans="1:19" x14ac:dyDescent="0.4">
      <c r="A309" s="13">
        <v>44867</v>
      </c>
      <c r="B309">
        <v>16.02</v>
      </c>
      <c r="C309">
        <v>15.49</v>
      </c>
      <c r="D309">
        <v>15.08</v>
      </c>
      <c r="E309">
        <v>13.87</v>
      </c>
      <c r="F309">
        <v>11.49</v>
      </c>
      <c r="G309">
        <v>3.87</v>
      </c>
      <c r="H309">
        <v>7.71</v>
      </c>
      <c r="J309" s="68">
        <v>44867</v>
      </c>
      <c r="K309" s="66"/>
      <c r="L309" s="66">
        <v>15.41</v>
      </c>
      <c r="M309" s="66"/>
      <c r="N309" s="66">
        <v>15.63</v>
      </c>
      <c r="O309" s="66"/>
      <c r="P309" s="66">
        <v>14.41</v>
      </c>
      <c r="Q309" s="66">
        <v>11.86</v>
      </c>
      <c r="R309" s="66">
        <v>14.09</v>
      </c>
      <c r="S309" s="66"/>
    </row>
    <row r="310" spans="1:19" x14ac:dyDescent="0.4">
      <c r="A310" s="13">
        <v>44868</v>
      </c>
      <c r="B310">
        <v>15.75</v>
      </c>
      <c r="C310">
        <v>15.93</v>
      </c>
      <c r="D310">
        <v>15.01</v>
      </c>
      <c r="E310">
        <v>14.24</v>
      </c>
      <c r="F310">
        <v>15.02</v>
      </c>
      <c r="G310">
        <v>11.4</v>
      </c>
      <c r="H310">
        <v>10.32</v>
      </c>
      <c r="J310" s="68">
        <v>44868</v>
      </c>
      <c r="K310" s="66"/>
      <c r="L310" s="66">
        <v>14.94</v>
      </c>
      <c r="M310" s="66"/>
      <c r="N310" s="66">
        <v>15.08</v>
      </c>
      <c r="O310" s="66"/>
      <c r="P310" s="66">
        <v>15.55</v>
      </c>
      <c r="Q310" s="66">
        <v>14.46</v>
      </c>
      <c r="R310" s="66">
        <v>15.59</v>
      </c>
      <c r="S310" s="66"/>
    </row>
    <row r="311" spans="1:19" x14ac:dyDescent="0.4">
      <c r="A311" s="13">
        <v>44869</v>
      </c>
      <c r="B311">
        <v>11.92</v>
      </c>
      <c r="C311">
        <v>15.09</v>
      </c>
      <c r="D311">
        <v>11.39</v>
      </c>
      <c r="E311">
        <v>13.57</v>
      </c>
      <c r="F311">
        <v>14.86</v>
      </c>
      <c r="G311">
        <v>15.01</v>
      </c>
      <c r="H311">
        <v>15.73</v>
      </c>
      <c r="J311" s="68">
        <v>44869</v>
      </c>
      <c r="K311" s="66"/>
      <c r="L311" s="66">
        <v>13.6</v>
      </c>
      <c r="M311" s="66"/>
      <c r="N311" s="66">
        <v>14.39</v>
      </c>
      <c r="O311" s="66"/>
      <c r="P311" s="66">
        <v>12.87</v>
      </c>
      <c r="Q311" s="66">
        <v>14.12</v>
      </c>
      <c r="R311" s="66">
        <v>15.08</v>
      </c>
      <c r="S311" s="66"/>
    </row>
    <row r="312" spans="1:19" x14ac:dyDescent="0.4">
      <c r="A312" s="13">
        <v>44870</v>
      </c>
      <c r="B312">
        <v>15.2</v>
      </c>
      <c r="C312">
        <v>13.09</v>
      </c>
      <c r="D312">
        <v>15.14</v>
      </c>
      <c r="E312">
        <v>15.51</v>
      </c>
      <c r="F312">
        <v>15.53</v>
      </c>
      <c r="G312">
        <v>16.09</v>
      </c>
      <c r="H312">
        <v>16.420000000000002</v>
      </c>
      <c r="J312" s="68">
        <v>44870</v>
      </c>
      <c r="K312" s="66"/>
      <c r="L312" s="66">
        <v>2.94</v>
      </c>
      <c r="M312" s="66"/>
      <c r="N312" s="66">
        <v>10.68</v>
      </c>
      <c r="O312" s="66"/>
      <c r="P312" s="66">
        <v>15.2</v>
      </c>
      <c r="Q312" s="66">
        <v>15.04</v>
      </c>
      <c r="R312" s="66">
        <v>15.86</v>
      </c>
      <c r="S312" s="66"/>
    </row>
    <row r="313" spans="1:19" x14ac:dyDescent="0.4">
      <c r="A313" s="13">
        <v>44871</v>
      </c>
      <c r="B313">
        <v>15.05</v>
      </c>
      <c r="C313">
        <v>13.93</v>
      </c>
      <c r="D313">
        <v>13.29</v>
      </c>
      <c r="E313">
        <v>14.37</v>
      </c>
      <c r="F313">
        <v>12.95</v>
      </c>
      <c r="G313">
        <v>15.88</v>
      </c>
      <c r="H313">
        <v>14.66</v>
      </c>
      <c r="J313" s="68">
        <v>44871</v>
      </c>
      <c r="K313" s="66"/>
      <c r="L313" s="66">
        <v>14.02</v>
      </c>
      <c r="M313" s="66"/>
      <c r="N313" s="66">
        <v>14.89</v>
      </c>
      <c r="O313" s="66"/>
      <c r="P313" s="66">
        <v>14.78</v>
      </c>
      <c r="Q313" s="66">
        <v>14.77</v>
      </c>
      <c r="R313" s="66">
        <v>15.5</v>
      </c>
      <c r="S313" s="66"/>
    </row>
    <row r="314" spans="1:19" x14ac:dyDescent="0.4">
      <c r="A314" s="13">
        <v>44872</v>
      </c>
      <c r="B314">
        <v>14.07</v>
      </c>
      <c r="C314">
        <v>14.46</v>
      </c>
      <c r="D314">
        <v>14.88</v>
      </c>
      <c r="E314">
        <v>12.64</v>
      </c>
      <c r="F314">
        <v>9.06</v>
      </c>
      <c r="G314">
        <v>12.33</v>
      </c>
      <c r="H314">
        <v>12.1</v>
      </c>
      <c r="J314" s="68">
        <v>44872</v>
      </c>
      <c r="K314" s="66"/>
      <c r="L314" s="66">
        <v>14.42</v>
      </c>
      <c r="M314" s="66"/>
      <c r="N314" s="66">
        <v>14.68</v>
      </c>
      <c r="O314" s="66"/>
      <c r="P314" s="66">
        <v>11.36</v>
      </c>
      <c r="Q314" s="66">
        <v>8.64</v>
      </c>
      <c r="R314" s="66">
        <v>2.66</v>
      </c>
      <c r="S314" s="66"/>
    </row>
    <row r="315" spans="1:19" x14ac:dyDescent="0.4">
      <c r="A315" s="13">
        <v>44873</v>
      </c>
      <c r="B315">
        <v>15.03</v>
      </c>
      <c r="C315">
        <v>14.82</v>
      </c>
      <c r="D315">
        <v>14.78</v>
      </c>
      <c r="E315">
        <v>15.07</v>
      </c>
      <c r="F315">
        <v>14.91</v>
      </c>
      <c r="G315">
        <v>15.19</v>
      </c>
      <c r="H315">
        <v>15.62</v>
      </c>
      <c r="J315" s="68">
        <v>44873</v>
      </c>
      <c r="K315" s="66"/>
      <c r="L315" s="66">
        <v>13.33</v>
      </c>
      <c r="M315" s="66"/>
      <c r="N315" s="66">
        <v>14.59</v>
      </c>
      <c r="O315" s="66"/>
      <c r="P315" s="66">
        <v>14.61</v>
      </c>
      <c r="Q315" s="66">
        <v>14.19</v>
      </c>
      <c r="R315" s="66">
        <v>14.85</v>
      </c>
      <c r="S315" s="66"/>
    </row>
    <row r="316" spans="1:19" x14ac:dyDescent="0.4">
      <c r="A316" s="13">
        <v>44874</v>
      </c>
      <c r="B316">
        <v>14.92</v>
      </c>
      <c r="C316">
        <v>14.94</v>
      </c>
      <c r="D316">
        <v>14.32</v>
      </c>
      <c r="E316">
        <v>14.86</v>
      </c>
      <c r="F316">
        <v>14.83</v>
      </c>
      <c r="G316">
        <v>14.91</v>
      </c>
      <c r="H316">
        <v>15.22</v>
      </c>
      <c r="J316" s="68">
        <v>44874</v>
      </c>
      <c r="K316" s="66"/>
      <c r="L316" s="66">
        <v>14.03</v>
      </c>
      <c r="M316" s="66"/>
      <c r="N316" s="66">
        <v>14.74</v>
      </c>
      <c r="O316" s="66"/>
      <c r="P316" s="66">
        <v>14.67</v>
      </c>
      <c r="Q316" s="66">
        <v>14.27</v>
      </c>
      <c r="R316" s="66">
        <v>14.85</v>
      </c>
      <c r="S316" s="66"/>
    </row>
    <row r="317" spans="1:19" x14ac:dyDescent="0.4">
      <c r="A317" s="13">
        <v>44875</v>
      </c>
      <c r="B317">
        <v>12.24</v>
      </c>
      <c r="C317">
        <v>10.88</v>
      </c>
      <c r="D317">
        <v>9.39</v>
      </c>
      <c r="E317">
        <v>12.4</v>
      </c>
      <c r="F317">
        <v>13.53</v>
      </c>
      <c r="G317">
        <v>13.32</v>
      </c>
      <c r="H317">
        <v>11.36</v>
      </c>
      <c r="J317" s="68">
        <v>44875</v>
      </c>
      <c r="K317" s="66"/>
      <c r="L317" s="66">
        <v>12.75</v>
      </c>
      <c r="M317" s="66"/>
      <c r="N317" s="66">
        <v>12.31</v>
      </c>
      <c r="O317" s="66"/>
      <c r="P317" s="66">
        <v>13.05</v>
      </c>
      <c r="Q317" s="66">
        <v>13.22</v>
      </c>
      <c r="R317" s="66">
        <v>13.8</v>
      </c>
      <c r="S317" s="66"/>
    </row>
    <row r="318" spans="1:19" x14ac:dyDescent="0.4">
      <c r="A318" s="13">
        <v>44876</v>
      </c>
      <c r="B318">
        <v>11.8</v>
      </c>
      <c r="C318">
        <v>12.73</v>
      </c>
      <c r="D318">
        <v>11.69</v>
      </c>
      <c r="E318">
        <v>12.59</v>
      </c>
      <c r="F318">
        <v>10.48</v>
      </c>
      <c r="G318">
        <v>8.89</v>
      </c>
      <c r="H318">
        <v>10.68</v>
      </c>
      <c r="J318" s="68">
        <v>44876</v>
      </c>
      <c r="K318" s="66"/>
      <c r="L318" s="66">
        <v>12.51</v>
      </c>
      <c r="M318" s="66"/>
      <c r="N318" s="66">
        <v>13.87</v>
      </c>
      <c r="O318" s="66"/>
      <c r="P318" s="66">
        <v>13.62</v>
      </c>
      <c r="Q318" s="66">
        <v>13.28</v>
      </c>
      <c r="R318" s="66">
        <v>13.65</v>
      </c>
      <c r="S318" s="66"/>
    </row>
    <row r="319" spans="1:19" x14ac:dyDescent="0.4">
      <c r="A319" s="13">
        <v>44877</v>
      </c>
      <c r="B319">
        <v>13.55</v>
      </c>
      <c r="C319">
        <v>13.44</v>
      </c>
      <c r="D319">
        <v>12.25</v>
      </c>
      <c r="E319">
        <v>13.5</v>
      </c>
      <c r="F319">
        <v>9.8000000000000007</v>
      </c>
      <c r="G319">
        <v>6.91</v>
      </c>
      <c r="H319">
        <v>8.6300000000000008</v>
      </c>
      <c r="J319" s="68">
        <v>44877</v>
      </c>
      <c r="K319" s="66"/>
      <c r="L319" s="66">
        <v>12.33</v>
      </c>
      <c r="M319" s="66"/>
      <c r="N319" s="66">
        <v>11.83</v>
      </c>
      <c r="O319" s="66"/>
      <c r="P319" s="66">
        <v>12.68</v>
      </c>
      <c r="Q319" s="66">
        <v>12.8</v>
      </c>
      <c r="R319" s="66">
        <v>13.13</v>
      </c>
      <c r="S319" s="66"/>
    </row>
    <row r="320" spans="1:19" x14ac:dyDescent="0.4">
      <c r="A320" s="13">
        <v>44878</v>
      </c>
      <c r="B320">
        <v>6.72</v>
      </c>
      <c r="C320">
        <v>8.1</v>
      </c>
      <c r="D320">
        <v>5.57</v>
      </c>
      <c r="E320">
        <v>7.4</v>
      </c>
      <c r="F320">
        <v>9.39</v>
      </c>
      <c r="G320">
        <v>13.1</v>
      </c>
      <c r="H320">
        <v>11.25</v>
      </c>
      <c r="J320" s="68">
        <v>44878</v>
      </c>
      <c r="K320" s="66"/>
      <c r="L320" s="66">
        <v>2.2400000000000002</v>
      </c>
      <c r="M320" s="66"/>
      <c r="N320" s="66">
        <v>3.45</v>
      </c>
      <c r="O320" s="66"/>
      <c r="P320" s="66">
        <v>5.6</v>
      </c>
      <c r="Q320" s="66">
        <v>4.43</v>
      </c>
      <c r="R320" s="66">
        <v>6.52</v>
      </c>
      <c r="S320" s="66"/>
    </row>
    <row r="321" spans="1:19" x14ac:dyDescent="0.4">
      <c r="A321" s="13">
        <v>44879</v>
      </c>
      <c r="B321">
        <v>13.29</v>
      </c>
      <c r="C321">
        <v>11.55</v>
      </c>
      <c r="D321">
        <v>7</v>
      </c>
      <c r="E321">
        <v>12.05</v>
      </c>
      <c r="F321">
        <v>14.06</v>
      </c>
      <c r="G321">
        <v>12.48</v>
      </c>
      <c r="H321">
        <v>10.28</v>
      </c>
      <c r="J321" s="68">
        <v>44879</v>
      </c>
      <c r="K321" s="66"/>
      <c r="L321" s="66">
        <v>12.24</v>
      </c>
      <c r="M321" s="66"/>
      <c r="N321" s="66">
        <v>13.66</v>
      </c>
      <c r="O321" s="66"/>
      <c r="P321" s="66">
        <v>12.71</v>
      </c>
      <c r="Q321" s="66">
        <v>9.5399999999999991</v>
      </c>
      <c r="R321" s="66">
        <v>12.92</v>
      </c>
      <c r="S321" s="66"/>
    </row>
    <row r="322" spans="1:19" x14ac:dyDescent="0.4">
      <c r="A322" s="13">
        <v>44880</v>
      </c>
      <c r="B322">
        <v>11.68</v>
      </c>
      <c r="C322">
        <v>13.61</v>
      </c>
      <c r="D322">
        <v>12.05</v>
      </c>
      <c r="E322">
        <v>11.11</v>
      </c>
      <c r="F322">
        <v>12.01</v>
      </c>
      <c r="G322">
        <v>12.18</v>
      </c>
      <c r="H322">
        <v>9.65</v>
      </c>
      <c r="J322" s="68">
        <v>44880</v>
      </c>
      <c r="K322" s="66"/>
      <c r="L322" s="66">
        <v>12.52</v>
      </c>
      <c r="M322" s="66"/>
      <c r="N322" s="66">
        <v>11.32</v>
      </c>
      <c r="O322" s="66"/>
      <c r="P322" s="66">
        <v>11.54</v>
      </c>
      <c r="Q322" s="66">
        <v>12.76</v>
      </c>
      <c r="R322" s="66">
        <v>11.3</v>
      </c>
      <c r="S322" s="66"/>
    </row>
    <row r="323" spans="1:19" x14ac:dyDescent="0.4">
      <c r="A323" s="13">
        <v>44881</v>
      </c>
      <c r="B323">
        <v>12.6</v>
      </c>
      <c r="C323">
        <v>13.83</v>
      </c>
      <c r="D323">
        <v>13.57</v>
      </c>
      <c r="E323">
        <v>14.13</v>
      </c>
      <c r="F323">
        <v>10.6</v>
      </c>
      <c r="G323">
        <v>15.25</v>
      </c>
      <c r="H323">
        <v>15.13</v>
      </c>
      <c r="J323" s="68">
        <v>44881</v>
      </c>
      <c r="K323" s="66"/>
      <c r="L323" s="66">
        <v>9.1300000000000008</v>
      </c>
      <c r="M323" s="66"/>
      <c r="N323" s="66">
        <v>10.36</v>
      </c>
      <c r="O323" s="66"/>
      <c r="P323" s="66">
        <v>13.53</v>
      </c>
      <c r="Q323" s="66">
        <v>11.66</v>
      </c>
      <c r="R323" s="66">
        <v>14.37</v>
      </c>
      <c r="S323" s="66"/>
    </row>
    <row r="324" spans="1:19" x14ac:dyDescent="0.4">
      <c r="A324" s="13">
        <v>44882</v>
      </c>
      <c r="B324">
        <v>7.49</v>
      </c>
      <c r="C324">
        <v>6.51</v>
      </c>
      <c r="D324">
        <v>4.17</v>
      </c>
      <c r="E324">
        <v>4.93</v>
      </c>
      <c r="F324">
        <v>7.22</v>
      </c>
      <c r="G324">
        <v>5.9</v>
      </c>
      <c r="H324">
        <v>5.3</v>
      </c>
      <c r="J324" s="68">
        <v>44882</v>
      </c>
      <c r="K324" s="66"/>
      <c r="L324" s="66">
        <v>10.4</v>
      </c>
      <c r="M324" s="66"/>
      <c r="N324" s="66">
        <v>7.86</v>
      </c>
      <c r="O324" s="66"/>
      <c r="P324" s="66">
        <v>5.57</v>
      </c>
      <c r="Q324" s="66">
        <v>8.51</v>
      </c>
      <c r="R324" s="66">
        <v>7.46</v>
      </c>
      <c r="S324" s="66"/>
    </row>
    <row r="325" spans="1:19" x14ac:dyDescent="0.4">
      <c r="A325" s="13">
        <v>44883</v>
      </c>
      <c r="B325">
        <v>13.28</v>
      </c>
      <c r="C325">
        <v>12.77</v>
      </c>
      <c r="D325">
        <v>7.63</v>
      </c>
      <c r="E325">
        <v>8.24</v>
      </c>
      <c r="F325">
        <v>6.46</v>
      </c>
      <c r="G325">
        <v>1.0900000000000001</v>
      </c>
      <c r="H325">
        <v>6.04</v>
      </c>
      <c r="J325" s="68">
        <v>44883</v>
      </c>
      <c r="K325" s="66"/>
      <c r="L325" s="66">
        <v>13.33</v>
      </c>
      <c r="M325" s="66"/>
      <c r="N325" s="66">
        <v>13.56</v>
      </c>
      <c r="O325" s="66"/>
      <c r="P325" s="66">
        <v>12.48</v>
      </c>
      <c r="Q325" s="66">
        <v>12.58</v>
      </c>
      <c r="R325" s="66">
        <v>14.15</v>
      </c>
      <c r="S325" s="66"/>
    </row>
    <row r="326" spans="1:19" x14ac:dyDescent="0.4">
      <c r="A326" s="13">
        <v>44884</v>
      </c>
      <c r="B326">
        <v>4.67</v>
      </c>
      <c r="C326">
        <v>4.08</v>
      </c>
      <c r="D326">
        <v>3.37</v>
      </c>
      <c r="E326">
        <v>3.61</v>
      </c>
      <c r="F326">
        <v>3</v>
      </c>
      <c r="G326">
        <v>1.98</v>
      </c>
      <c r="H326">
        <v>2.46</v>
      </c>
      <c r="J326" s="68">
        <v>44884</v>
      </c>
      <c r="K326" s="66"/>
      <c r="L326" s="66">
        <v>11.41</v>
      </c>
      <c r="M326" s="66"/>
      <c r="N326" s="66">
        <v>9.19</v>
      </c>
      <c r="O326" s="66"/>
      <c r="P326" s="66">
        <v>6.34</v>
      </c>
      <c r="Q326" s="66">
        <v>8.25</v>
      </c>
      <c r="R326" s="66">
        <v>6.03</v>
      </c>
      <c r="S326" s="66"/>
    </row>
    <row r="327" spans="1:19" x14ac:dyDescent="0.4">
      <c r="A327" s="13">
        <v>44885</v>
      </c>
      <c r="B327">
        <v>9.48</v>
      </c>
      <c r="C327">
        <v>10.28</v>
      </c>
      <c r="D327">
        <v>13.06</v>
      </c>
      <c r="E327">
        <v>12.97</v>
      </c>
      <c r="F327">
        <v>3.99</v>
      </c>
      <c r="G327">
        <v>5.18</v>
      </c>
      <c r="H327">
        <v>8</v>
      </c>
      <c r="J327" s="68">
        <v>44885</v>
      </c>
      <c r="K327" s="66"/>
      <c r="L327" s="66">
        <v>9.16</v>
      </c>
      <c r="M327" s="66"/>
      <c r="N327" s="66">
        <v>11.96</v>
      </c>
      <c r="O327" s="66"/>
      <c r="P327" s="66">
        <v>12.92</v>
      </c>
      <c r="Q327" s="66">
        <v>8.6</v>
      </c>
      <c r="R327" s="66">
        <v>13.19</v>
      </c>
      <c r="S327" s="66"/>
    </row>
    <row r="328" spans="1:19" x14ac:dyDescent="0.4">
      <c r="A328" s="13">
        <v>44886</v>
      </c>
      <c r="B328">
        <v>10.33</v>
      </c>
      <c r="C328">
        <v>12.22</v>
      </c>
      <c r="D328">
        <v>12.7</v>
      </c>
      <c r="E328">
        <v>13.1</v>
      </c>
      <c r="F328">
        <v>11.68</v>
      </c>
      <c r="G328">
        <v>13.85</v>
      </c>
      <c r="H328">
        <v>14.16</v>
      </c>
      <c r="J328" s="68">
        <v>44886</v>
      </c>
      <c r="K328" s="66"/>
      <c r="L328" s="66">
        <v>12.45</v>
      </c>
      <c r="M328" s="66"/>
      <c r="N328" s="66">
        <v>11.07</v>
      </c>
      <c r="O328" s="66"/>
      <c r="P328" s="66">
        <v>11.27</v>
      </c>
      <c r="Q328" s="66">
        <v>10.47</v>
      </c>
      <c r="R328" s="66">
        <v>11.83</v>
      </c>
      <c r="S328" s="66"/>
    </row>
    <row r="329" spans="1:19" x14ac:dyDescent="0.4">
      <c r="A329" s="13">
        <v>44887</v>
      </c>
      <c r="B329">
        <v>5.4</v>
      </c>
      <c r="C329">
        <v>4.5</v>
      </c>
      <c r="D329">
        <v>5.74</v>
      </c>
      <c r="E329">
        <v>6.24</v>
      </c>
      <c r="F329">
        <v>6.97</v>
      </c>
      <c r="G329">
        <v>9.41</v>
      </c>
      <c r="H329">
        <v>7.36</v>
      </c>
      <c r="J329" s="68">
        <v>44887</v>
      </c>
      <c r="K329" s="66"/>
      <c r="L329" s="66">
        <v>4.13</v>
      </c>
      <c r="M329" s="66"/>
      <c r="N329" s="66">
        <v>6.82</v>
      </c>
      <c r="O329" s="66"/>
      <c r="P329" s="66">
        <v>7.68</v>
      </c>
      <c r="Q329" s="66">
        <v>8.75</v>
      </c>
      <c r="R329" s="66">
        <v>9.2200000000000006</v>
      </c>
      <c r="S329" s="66"/>
    </row>
    <row r="330" spans="1:19" x14ac:dyDescent="0.4">
      <c r="A330" s="13">
        <v>44888</v>
      </c>
      <c r="B330">
        <v>2.0099999999999998</v>
      </c>
      <c r="C330">
        <v>4.93</v>
      </c>
      <c r="D330">
        <v>6.09</v>
      </c>
      <c r="E330">
        <v>2.0299999999999998</v>
      </c>
      <c r="F330">
        <v>2.5099999999999998</v>
      </c>
      <c r="G330">
        <v>10.89</v>
      </c>
      <c r="H330">
        <v>6.43</v>
      </c>
      <c r="J330" s="68">
        <v>44888</v>
      </c>
      <c r="K330" s="66"/>
      <c r="L330" s="66">
        <v>2.84</v>
      </c>
      <c r="M330" s="66"/>
      <c r="N330" s="66">
        <v>3.6</v>
      </c>
      <c r="O330" s="66"/>
      <c r="P330" s="66">
        <v>1.85</v>
      </c>
      <c r="Q330" s="66">
        <v>1.75</v>
      </c>
      <c r="R330" s="66">
        <v>1.59</v>
      </c>
      <c r="S330" s="66"/>
    </row>
    <row r="331" spans="1:19" x14ac:dyDescent="0.4">
      <c r="A331" s="13">
        <v>44889</v>
      </c>
      <c r="B331">
        <v>9.41</v>
      </c>
      <c r="C331">
        <v>9.73</v>
      </c>
      <c r="D331">
        <v>10.09</v>
      </c>
      <c r="E331">
        <v>11.58</v>
      </c>
      <c r="F331">
        <v>13.16</v>
      </c>
      <c r="G331">
        <v>13.24</v>
      </c>
      <c r="H331">
        <v>12.24</v>
      </c>
      <c r="J331" s="68">
        <v>44889</v>
      </c>
      <c r="K331" s="66"/>
      <c r="L331" s="66">
        <v>4.08</v>
      </c>
      <c r="M331" s="66"/>
      <c r="N331" s="66">
        <v>10.81</v>
      </c>
      <c r="O331" s="66"/>
      <c r="P331" s="66">
        <v>12.65</v>
      </c>
      <c r="Q331" s="66">
        <v>7.3</v>
      </c>
      <c r="R331" s="66">
        <v>12.67</v>
      </c>
      <c r="S331" s="66"/>
    </row>
    <row r="332" spans="1:19" x14ac:dyDescent="0.4">
      <c r="A332" s="13">
        <v>44890</v>
      </c>
      <c r="B332">
        <v>13.52</v>
      </c>
      <c r="C332">
        <v>13.46</v>
      </c>
      <c r="D332">
        <v>13.36</v>
      </c>
      <c r="E332">
        <v>13.84</v>
      </c>
      <c r="F332">
        <v>13.5</v>
      </c>
      <c r="G332">
        <v>12.08</v>
      </c>
      <c r="H332">
        <v>10.93</v>
      </c>
      <c r="J332" s="68">
        <v>44890</v>
      </c>
      <c r="K332" s="66"/>
      <c r="L332" s="66">
        <v>11.79</v>
      </c>
      <c r="M332" s="66"/>
      <c r="N332" s="66">
        <v>13.42</v>
      </c>
      <c r="O332" s="66"/>
      <c r="P332" s="66">
        <v>13.03</v>
      </c>
      <c r="Q332" s="66">
        <v>12.97</v>
      </c>
      <c r="R332" s="66">
        <v>13.41</v>
      </c>
      <c r="S332" s="66"/>
    </row>
    <row r="333" spans="1:19" x14ac:dyDescent="0.4">
      <c r="A333" s="13">
        <v>44891</v>
      </c>
      <c r="B333">
        <v>12.18</v>
      </c>
      <c r="C333">
        <v>12.39</v>
      </c>
      <c r="D333">
        <v>10.59</v>
      </c>
      <c r="E333">
        <v>11.39</v>
      </c>
      <c r="F333">
        <v>8.8699999999999992</v>
      </c>
      <c r="G333">
        <v>6.19</v>
      </c>
      <c r="H333">
        <v>7.67</v>
      </c>
      <c r="J333" s="68">
        <v>44891</v>
      </c>
      <c r="K333" s="66"/>
      <c r="L333" s="66">
        <v>6.5</v>
      </c>
      <c r="M333" s="66"/>
      <c r="N333" s="66">
        <v>9.8699999999999992</v>
      </c>
      <c r="O333" s="66"/>
      <c r="P333" s="66">
        <v>8.18</v>
      </c>
      <c r="Q333" s="66">
        <v>5.78</v>
      </c>
      <c r="R333" s="66">
        <v>4.09</v>
      </c>
      <c r="S333" s="66"/>
    </row>
    <row r="334" spans="1:19" x14ac:dyDescent="0.4">
      <c r="A334" s="13">
        <v>44892</v>
      </c>
      <c r="B334">
        <v>11.27</v>
      </c>
      <c r="C334">
        <v>11.81</v>
      </c>
      <c r="D334">
        <v>11.51</v>
      </c>
      <c r="E334">
        <v>12.15</v>
      </c>
      <c r="F334">
        <v>11.93</v>
      </c>
      <c r="G334">
        <v>13.29</v>
      </c>
      <c r="H334">
        <v>13.08</v>
      </c>
      <c r="J334" s="68">
        <v>44892</v>
      </c>
      <c r="K334" s="66"/>
      <c r="L334" s="66">
        <v>11.38</v>
      </c>
      <c r="M334" s="66"/>
      <c r="N334" s="66">
        <v>12.16</v>
      </c>
      <c r="O334" s="66"/>
      <c r="P334" s="66">
        <v>11.78</v>
      </c>
      <c r="Q334" s="66">
        <v>12.06</v>
      </c>
      <c r="R334" s="66">
        <v>12.28</v>
      </c>
      <c r="S334" s="66"/>
    </row>
    <row r="335" spans="1:19" x14ac:dyDescent="0.4">
      <c r="A335" s="13">
        <v>44893</v>
      </c>
      <c r="B335">
        <v>13.01</v>
      </c>
      <c r="C335">
        <v>12.79</v>
      </c>
      <c r="D335">
        <v>12.47</v>
      </c>
      <c r="E335">
        <v>12.77</v>
      </c>
      <c r="F335">
        <v>12.6</v>
      </c>
      <c r="G335">
        <v>11.89</v>
      </c>
      <c r="H335">
        <v>13.15</v>
      </c>
      <c r="J335" s="68">
        <v>44893</v>
      </c>
      <c r="K335" s="66"/>
      <c r="L335" s="66">
        <v>11.57</v>
      </c>
      <c r="M335" s="66"/>
      <c r="N335" s="66">
        <v>12.31</v>
      </c>
      <c r="O335" s="66"/>
      <c r="P335" s="66">
        <v>12.32</v>
      </c>
      <c r="Q335" s="66">
        <v>11.62</v>
      </c>
      <c r="R335" s="66">
        <v>11.58</v>
      </c>
      <c r="S335" s="66"/>
    </row>
    <row r="336" spans="1:19" x14ac:dyDescent="0.4">
      <c r="A336" s="13">
        <v>44894</v>
      </c>
      <c r="B336">
        <v>3.28</v>
      </c>
      <c r="C336">
        <v>2.1800000000000002</v>
      </c>
      <c r="D336">
        <v>3.83</v>
      </c>
      <c r="E336">
        <v>4.04</v>
      </c>
      <c r="F336">
        <v>5.04</v>
      </c>
      <c r="G336">
        <v>6.11</v>
      </c>
      <c r="H336">
        <v>4.7300000000000004</v>
      </c>
      <c r="J336" s="68">
        <v>44894</v>
      </c>
      <c r="K336" s="66"/>
      <c r="L336" s="66">
        <v>2.5299999999999998</v>
      </c>
      <c r="M336" s="66"/>
      <c r="N336" s="66">
        <v>1.76</v>
      </c>
      <c r="O336" s="66"/>
      <c r="P336" s="66">
        <v>2.46</v>
      </c>
      <c r="Q336" s="66">
        <v>4.17</v>
      </c>
      <c r="R336" s="66">
        <v>1.43</v>
      </c>
      <c r="S336" s="66"/>
    </row>
    <row r="337" spans="1:19" x14ac:dyDescent="0.4">
      <c r="A337" s="13">
        <v>44895</v>
      </c>
      <c r="B337">
        <v>2.31</v>
      </c>
      <c r="C337">
        <v>4.41</v>
      </c>
      <c r="D337">
        <v>4.08</v>
      </c>
      <c r="E337">
        <v>6.27</v>
      </c>
      <c r="F337">
        <v>3.55</v>
      </c>
      <c r="G337">
        <v>4.0999999999999996</v>
      </c>
      <c r="H337">
        <v>3.12</v>
      </c>
      <c r="J337" s="68">
        <v>44895</v>
      </c>
      <c r="K337" s="66"/>
      <c r="L337" s="66">
        <v>1.73</v>
      </c>
      <c r="M337" s="66"/>
      <c r="N337" s="66">
        <v>5.67</v>
      </c>
      <c r="O337" s="66"/>
      <c r="P337" s="66">
        <v>3.62</v>
      </c>
      <c r="Q337" s="66">
        <v>3.86</v>
      </c>
      <c r="R337" s="66">
        <v>8.6999999999999993</v>
      </c>
      <c r="S337" s="66"/>
    </row>
    <row r="338" spans="1:19" x14ac:dyDescent="0.4">
      <c r="A338" s="13">
        <v>44896</v>
      </c>
      <c r="B338">
        <v>6.05</v>
      </c>
      <c r="C338">
        <v>10.59</v>
      </c>
      <c r="D338">
        <v>8.9499999999999993</v>
      </c>
      <c r="E338">
        <v>10.23</v>
      </c>
      <c r="F338">
        <v>6.02</v>
      </c>
      <c r="G338">
        <v>8.9</v>
      </c>
      <c r="H338">
        <v>9.39</v>
      </c>
      <c r="J338" s="68">
        <v>44896</v>
      </c>
      <c r="K338" s="66"/>
      <c r="L338" s="66">
        <v>3.96</v>
      </c>
      <c r="M338" s="66"/>
      <c r="N338" s="66">
        <v>4.6900000000000004</v>
      </c>
      <c r="O338" s="66"/>
      <c r="P338" s="66">
        <v>7.29</v>
      </c>
      <c r="Q338" s="66">
        <v>5.84</v>
      </c>
      <c r="R338" s="66">
        <v>7.36</v>
      </c>
      <c r="S338" s="66"/>
    </row>
    <row r="339" spans="1:19" x14ac:dyDescent="0.4">
      <c r="A339" s="13">
        <v>44897</v>
      </c>
      <c r="B339">
        <v>8.67</v>
      </c>
      <c r="C339">
        <v>8.01</v>
      </c>
      <c r="D339">
        <v>9.1300000000000008</v>
      </c>
      <c r="E339">
        <v>10.29</v>
      </c>
      <c r="F339">
        <v>5.31</v>
      </c>
      <c r="G339">
        <v>7.74</v>
      </c>
      <c r="H339">
        <v>8.15</v>
      </c>
      <c r="J339" s="68">
        <v>44897</v>
      </c>
      <c r="K339" s="66"/>
      <c r="L339" s="66">
        <v>9.44</v>
      </c>
      <c r="M339" s="66"/>
      <c r="N339" s="66">
        <v>10.41</v>
      </c>
      <c r="O339" s="66"/>
      <c r="P339" s="66">
        <v>10.210000000000001</v>
      </c>
      <c r="Q339" s="66">
        <v>9.32</v>
      </c>
      <c r="R339" s="66">
        <v>10.02</v>
      </c>
      <c r="S339" s="66"/>
    </row>
    <row r="340" spans="1:19" x14ac:dyDescent="0.4">
      <c r="A340" s="13">
        <v>44898</v>
      </c>
      <c r="B340">
        <v>11.34</v>
      </c>
      <c r="C340">
        <v>10.67</v>
      </c>
      <c r="D340">
        <v>9.4</v>
      </c>
      <c r="E340">
        <v>4.43</v>
      </c>
      <c r="F340">
        <v>4.25</v>
      </c>
      <c r="G340">
        <v>5.48</v>
      </c>
      <c r="H340">
        <v>6.07</v>
      </c>
      <c r="J340" s="68">
        <v>44898</v>
      </c>
      <c r="K340" s="66"/>
      <c r="L340" s="66">
        <v>7.64</v>
      </c>
      <c r="M340" s="66"/>
      <c r="N340" s="66">
        <v>8.4499999999999993</v>
      </c>
      <c r="O340" s="66"/>
      <c r="P340" s="66">
        <v>6.51</v>
      </c>
      <c r="Q340" s="66">
        <v>9.3699999999999992</v>
      </c>
      <c r="R340" s="66">
        <v>8.35</v>
      </c>
      <c r="S340" s="66"/>
    </row>
    <row r="341" spans="1:19" x14ac:dyDescent="0.4">
      <c r="A341" s="13">
        <v>44899</v>
      </c>
      <c r="B341">
        <v>2.11</v>
      </c>
      <c r="C341">
        <v>3.09</v>
      </c>
      <c r="D341">
        <v>4.5999999999999996</v>
      </c>
      <c r="E341">
        <v>5.24</v>
      </c>
      <c r="F341">
        <v>3</v>
      </c>
      <c r="G341">
        <v>4.8499999999999996</v>
      </c>
      <c r="H341">
        <v>5.17</v>
      </c>
      <c r="J341" s="68">
        <v>44899</v>
      </c>
      <c r="K341" s="66"/>
      <c r="L341" s="66">
        <v>5.37</v>
      </c>
      <c r="M341" s="66"/>
      <c r="N341" s="66">
        <v>6.73</v>
      </c>
      <c r="O341" s="66"/>
      <c r="P341" s="66">
        <v>2.72</v>
      </c>
      <c r="Q341" s="66">
        <v>3.47</v>
      </c>
      <c r="R341" s="66">
        <v>3.21</v>
      </c>
      <c r="S341" s="66"/>
    </row>
    <row r="342" spans="1:19" x14ac:dyDescent="0.4">
      <c r="A342" s="13">
        <v>44900</v>
      </c>
      <c r="B342">
        <v>2.44</v>
      </c>
      <c r="C342">
        <v>2.86</v>
      </c>
      <c r="D342">
        <v>2.66</v>
      </c>
      <c r="E342">
        <v>3.43</v>
      </c>
      <c r="F342">
        <v>3.79</v>
      </c>
      <c r="G342">
        <v>2.34</v>
      </c>
      <c r="H342">
        <v>1.71</v>
      </c>
      <c r="J342" s="68">
        <v>44900</v>
      </c>
      <c r="K342" s="66"/>
      <c r="L342" s="66">
        <v>2.63</v>
      </c>
      <c r="M342" s="66"/>
      <c r="N342" s="66">
        <v>3.99</v>
      </c>
      <c r="O342" s="66"/>
      <c r="P342" s="66">
        <v>4.43</v>
      </c>
      <c r="Q342" s="66">
        <v>6.83</v>
      </c>
      <c r="R342" s="66">
        <v>5.39</v>
      </c>
      <c r="S342" s="66"/>
    </row>
    <row r="343" spans="1:19" x14ac:dyDescent="0.4">
      <c r="A343" s="13">
        <v>44901</v>
      </c>
      <c r="B343">
        <v>8.1</v>
      </c>
      <c r="C343">
        <v>11.34</v>
      </c>
      <c r="D343">
        <v>10.82</v>
      </c>
      <c r="E343">
        <v>12.58</v>
      </c>
      <c r="F343">
        <v>11.85</v>
      </c>
      <c r="G343">
        <v>13.83</v>
      </c>
      <c r="H343">
        <v>12.48</v>
      </c>
      <c r="J343" s="68">
        <v>44901</v>
      </c>
      <c r="K343" s="66"/>
      <c r="L343" s="66">
        <v>6.56</v>
      </c>
      <c r="M343" s="66"/>
      <c r="N343" s="66">
        <v>9.6999999999999993</v>
      </c>
      <c r="O343" s="66"/>
      <c r="P343" s="66">
        <v>9.44</v>
      </c>
      <c r="Q343" s="66">
        <v>10.44</v>
      </c>
      <c r="R343" s="66">
        <v>13.05</v>
      </c>
      <c r="S343" s="66"/>
    </row>
    <row r="344" spans="1:19" x14ac:dyDescent="0.4">
      <c r="A344" s="13">
        <v>44902</v>
      </c>
      <c r="B344">
        <v>6.44</v>
      </c>
      <c r="C344">
        <v>5.73</v>
      </c>
      <c r="D344">
        <v>6.73</v>
      </c>
      <c r="E344">
        <v>8.07</v>
      </c>
      <c r="F344">
        <v>7.54</v>
      </c>
      <c r="G344">
        <v>12.92</v>
      </c>
      <c r="H344">
        <v>13.61</v>
      </c>
      <c r="J344" s="68">
        <v>44902</v>
      </c>
      <c r="K344" s="66"/>
      <c r="L344" s="66">
        <v>3.67</v>
      </c>
      <c r="M344" s="66"/>
      <c r="N344" s="66">
        <v>9.35</v>
      </c>
      <c r="O344" s="66"/>
      <c r="P344" s="66">
        <v>8.01</v>
      </c>
      <c r="Q344" s="66">
        <v>7.55</v>
      </c>
      <c r="R344" s="66">
        <v>9.6</v>
      </c>
      <c r="S344" s="66"/>
    </row>
    <row r="345" spans="1:19" x14ac:dyDescent="0.4">
      <c r="A345" s="13">
        <v>44903</v>
      </c>
      <c r="B345">
        <v>8.8800000000000008</v>
      </c>
      <c r="C345">
        <v>9.66</v>
      </c>
      <c r="D345">
        <v>10.52</v>
      </c>
      <c r="E345">
        <v>11.12</v>
      </c>
      <c r="F345">
        <v>11.45</v>
      </c>
      <c r="G345">
        <v>13.27</v>
      </c>
      <c r="H345">
        <v>12.95</v>
      </c>
      <c r="J345" s="68">
        <v>44903</v>
      </c>
      <c r="K345" s="66"/>
      <c r="L345" s="66">
        <v>11.28</v>
      </c>
      <c r="M345" s="66"/>
      <c r="N345" s="66">
        <v>10.72</v>
      </c>
      <c r="O345" s="66"/>
      <c r="P345" s="66">
        <v>9.9499999999999993</v>
      </c>
      <c r="Q345" s="66">
        <v>10.48</v>
      </c>
      <c r="R345" s="66">
        <v>11.06</v>
      </c>
      <c r="S345" s="66"/>
    </row>
    <row r="346" spans="1:19" x14ac:dyDescent="0.4">
      <c r="A346" s="13">
        <v>44904</v>
      </c>
      <c r="B346">
        <v>9.0500000000000007</v>
      </c>
      <c r="C346">
        <v>9.69</v>
      </c>
      <c r="D346">
        <v>11.27</v>
      </c>
      <c r="E346">
        <v>11.82</v>
      </c>
      <c r="F346">
        <v>10.73</v>
      </c>
      <c r="G346">
        <v>11.09</v>
      </c>
      <c r="H346">
        <v>9.9</v>
      </c>
      <c r="J346" s="68">
        <v>44904</v>
      </c>
      <c r="K346" s="66"/>
      <c r="L346" s="66">
        <v>10.65</v>
      </c>
      <c r="M346" s="66"/>
      <c r="N346" s="66">
        <v>8.4700000000000006</v>
      </c>
      <c r="O346" s="66"/>
      <c r="P346" s="66">
        <v>8.6199999999999992</v>
      </c>
      <c r="Q346" s="66">
        <v>9.2799999999999994</v>
      </c>
      <c r="R346" s="66">
        <v>10.89</v>
      </c>
      <c r="S346" s="66"/>
    </row>
    <row r="347" spans="1:19" x14ac:dyDescent="0.4">
      <c r="A347" s="13">
        <v>44905</v>
      </c>
      <c r="B347">
        <v>11.6</v>
      </c>
      <c r="C347">
        <v>11.54</v>
      </c>
      <c r="D347">
        <v>11.74</v>
      </c>
      <c r="E347">
        <v>12.25</v>
      </c>
      <c r="F347">
        <v>11.75</v>
      </c>
      <c r="G347">
        <v>12.45</v>
      </c>
      <c r="H347">
        <v>12.63</v>
      </c>
      <c r="J347" s="68">
        <v>44905</v>
      </c>
      <c r="K347" s="66"/>
      <c r="L347" s="66">
        <v>10.77</v>
      </c>
      <c r="M347" s="66"/>
      <c r="N347" s="66">
        <v>11.75</v>
      </c>
      <c r="O347" s="66"/>
      <c r="P347" s="66">
        <v>11.45</v>
      </c>
      <c r="Q347" s="66">
        <v>10.83</v>
      </c>
      <c r="R347" s="66">
        <v>11.46</v>
      </c>
      <c r="S347" s="66"/>
    </row>
    <row r="348" spans="1:19" x14ac:dyDescent="0.4">
      <c r="A348" s="13">
        <v>44906</v>
      </c>
      <c r="B348">
        <v>2.83</v>
      </c>
      <c r="C348">
        <v>6.11</v>
      </c>
      <c r="D348">
        <v>6.55</v>
      </c>
      <c r="E348">
        <v>7.8</v>
      </c>
      <c r="F348">
        <v>3.39</v>
      </c>
      <c r="G348">
        <v>11.01</v>
      </c>
      <c r="H348">
        <v>7.79</v>
      </c>
      <c r="J348" s="68">
        <v>44906</v>
      </c>
      <c r="K348" s="66"/>
      <c r="L348" s="66">
        <v>5.44</v>
      </c>
      <c r="M348" s="66"/>
      <c r="N348" s="66">
        <v>8.2100000000000009</v>
      </c>
      <c r="O348" s="66"/>
      <c r="P348" s="66">
        <v>7.5</v>
      </c>
      <c r="Q348" s="66">
        <v>5.4</v>
      </c>
      <c r="R348" s="66">
        <v>7.59</v>
      </c>
      <c r="S348" s="66"/>
    </row>
    <row r="349" spans="1:19" x14ac:dyDescent="0.4">
      <c r="A349" s="13">
        <v>44907</v>
      </c>
      <c r="B349">
        <v>11.92</v>
      </c>
      <c r="C349">
        <v>12</v>
      </c>
      <c r="D349">
        <v>11.25</v>
      </c>
      <c r="E349">
        <v>10.52</v>
      </c>
      <c r="F349">
        <v>9.3000000000000007</v>
      </c>
      <c r="G349">
        <v>11.1</v>
      </c>
      <c r="H349">
        <v>10.49</v>
      </c>
      <c r="J349" s="68">
        <v>44907</v>
      </c>
      <c r="K349" s="66"/>
      <c r="L349" s="66">
        <v>7.73</v>
      </c>
      <c r="M349" s="66"/>
      <c r="N349" s="66">
        <v>12.23</v>
      </c>
      <c r="O349" s="66"/>
      <c r="P349" s="66">
        <v>11.58</v>
      </c>
      <c r="Q349" s="66">
        <v>11.5</v>
      </c>
      <c r="R349" s="66">
        <v>11.83</v>
      </c>
      <c r="S349" s="66"/>
    </row>
    <row r="350" spans="1:19" x14ac:dyDescent="0.4">
      <c r="A350" s="13">
        <v>44908</v>
      </c>
      <c r="B350">
        <v>5.3</v>
      </c>
      <c r="C350">
        <v>7.55</v>
      </c>
      <c r="D350">
        <v>6.68</v>
      </c>
      <c r="E350">
        <v>7.93</v>
      </c>
      <c r="F350">
        <v>12.45</v>
      </c>
      <c r="G350">
        <v>11.67</v>
      </c>
      <c r="H350">
        <v>10.26</v>
      </c>
      <c r="J350" s="68">
        <v>44908</v>
      </c>
      <c r="K350" s="66"/>
      <c r="L350" s="66">
        <v>5.26</v>
      </c>
      <c r="M350" s="66"/>
      <c r="N350" s="66">
        <v>11.56</v>
      </c>
      <c r="O350" s="66"/>
      <c r="P350" s="66">
        <v>6.78</v>
      </c>
      <c r="Q350" s="66">
        <v>10.71</v>
      </c>
      <c r="R350" s="66">
        <v>12.08</v>
      </c>
      <c r="S350" s="66"/>
    </row>
    <row r="351" spans="1:19" x14ac:dyDescent="0.4">
      <c r="A351" s="13">
        <v>44909</v>
      </c>
      <c r="B351">
        <v>9.11</v>
      </c>
      <c r="C351">
        <v>8.0500000000000007</v>
      </c>
      <c r="D351">
        <v>7.6</v>
      </c>
      <c r="E351">
        <v>8.39</v>
      </c>
      <c r="F351">
        <v>8.07</v>
      </c>
      <c r="G351">
        <v>12.62</v>
      </c>
      <c r="H351">
        <v>7.23</v>
      </c>
      <c r="J351" s="68">
        <v>44909</v>
      </c>
      <c r="K351" s="66"/>
      <c r="L351" s="66">
        <v>4.1500000000000004</v>
      </c>
      <c r="M351" s="66"/>
      <c r="N351" s="66">
        <v>8.8800000000000008</v>
      </c>
      <c r="O351" s="66"/>
      <c r="P351" s="66">
        <v>8.5299999999999994</v>
      </c>
      <c r="Q351" s="66">
        <v>8.56</v>
      </c>
      <c r="R351" s="66">
        <v>12.43</v>
      </c>
      <c r="S351" s="66"/>
    </row>
    <row r="352" spans="1:19" x14ac:dyDescent="0.4">
      <c r="A352" s="13">
        <v>44910</v>
      </c>
      <c r="B352">
        <v>8.23</v>
      </c>
      <c r="C352">
        <v>11.48</v>
      </c>
      <c r="D352">
        <v>12.19</v>
      </c>
      <c r="E352">
        <v>10.34</v>
      </c>
      <c r="F352">
        <v>9.7100000000000009</v>
      </c>
      <c r="G352">
        <v>13.24</v>
      </c>
      <c r="H352">
        <v>13.38</v>
      </c>
      <c r="J352" s="68">
        <v>44910</v>
      </c>
      <c r="K352" s="66"/>
      <c r="L352" s="66">
        <v>7.85</v>
      </c>
      <c r="M352" s="66"/>
      <c r="N352" s="66">
        <v>10.51</v>
      </c>
      <c r="O352" s="66"/>
      <c r="P352" s="66">
        <v>9.3000000000000007</v>
      </c>
      <c r="Q352" s="66">
        <v>7.47</v>
      </c>
      <c r="R352" s="66">
        <v>12.27</v>
      </c>
      <c r="S352" s="66"/>
    </row>
    <row r="353" spans="1:19" x14ac:dyDescent="0.4">
      <c r="A353" s="13">
        <v>44911</v>
      </c>
      <c r="B353">
        <v>3.13</v>
      </c>
      <c r="C353">
        <v>5.63</v>
      </c>
      <c r="D353">
        <v>4.25</v>
      </c>
      <c r="E353">
        <v>7.22</v>
      </c>
      <c r="F353">
        <v>7.46</v>
      </c>
      <c r="G353">
        <v>6.26</v>
      </c>
      <c r="H353">
        <v>5.05</v>
      </c>
      <c r="J353" s="68">
        <v>44911</v>
      </c>
      <c r="K353" s="66"/>
      <c r="L353" s="66">
        <v>7.27</v>
      </c>
      <c r="M353" s="66"/>
      <c r="N353" s="66">
        <v>4.9000000000000004</v>
      </c>
      <c r="O353" s="66"/>
      <c r="P353" s="66">
        <v>5.71</v>
      </c>
      <c r="Q353" s="66">
        <v>4.76</v>
      </c>
      <c r="R353" s="66">
        <v>9.35</v>
      </c>
      <c r="S353" s="66"/>
    </row>
    <row r="354" spans="1:19" x14ac:dyDescent="0.4">
      <c r="A354" s="13">
        <v>44912</v>
      </c>
      <c r="B354">
        <v>1.1599999999999999</v>
      </c>
      <c r="C354">
        <v>1.8</v>
      </c>
      <c r="D354">
        <v>2.19</v>
      </c>
      <c r="E354">
        <v>1.47</v>
      </c>
      <c r="F354">
        <v>1.32</v>
      </c>
      <c r="G354">
        <v>1.47</v>
      </c>
      <c r="H354">
        <v>1.54</v>
      </c>
      <c r="J354" s="68">
        <v>44912</v>
      </c>
      <c r="K354" s="66"/>
      <c r="L354" s="66">
        <v>1.6</v>
      </c>
      <c r="M354" s="66"/>
      <c r="N354" s="66">
        <v>2.33</v>
      </c>
      <c r="O354" s="66"/>
      <c r="P354" s="66">
        <v>0.94</v>
      </c>
      <c r="Q354" s="66">
        <v>1.1399999999999999</v>
      </c>
      <c r="R354" s="66">
        <v>1.39</v>
      </c>
      <c r="S354" s="66"/>
    </row>
    <row r="355" spans="1:19" x14ac:dyDescent="0.4">
      <c r="A355" s="13">
        <v>44913</v>
      </c>
      <c r="B355">
        <v>3.32</v>
      </c>
      <c r="C355">
        <v>4.8499999999999996</v>
      </c>
      <c r="D355">
        <v>2.97</v>
      </c>
      <c r="E355">
        <v>5.16</v>
      </c>
      <c r="F355">
        <v>5.49</v>
      </c>
      <c r="G355">
        <v>11.69</v>
      </c>
      <c r="H355">
        <v>7.01</v>
      </c>
      <c r="J355" s="68">
        <v>44913</v>
      </c>
      <c r="K355" s="66"/>
      <c r="L355" s="66">
        <v>2.3199999999999998</v>
      </c>
      <c r="M355" s="66"/>
      <c r="N355" s="66">
        <v>11.01</v>
      </c>
      <c r="O355" s="66"/>
      <c r="P355" s="66">
        <v>7.58</v>
      </c>
      <c r="Q355" s="66">
        <v>8.07</v>
      </c>
      <c r="R355" s="66">
        <v>9.17</v>
      </c>
      <c r="S355" s="66"/>
    </row>
    <row r="356" spans="1:19" x14ac:dyDescent="0.4">
      <c r="A356" s="13">
        <v>44914</v>
      </c>
      <c r="B356">
        <v>8.92</v>
      </c>
      <c r="C356">
        <v>10.8</v>
      </c>
      <c r="D356">
        <v>4.18</v>
      </c>
      <c r="E356">
        <v>9.0399999999999991</v>
      </c>
      <c r="F356">
        <v>9.8000000000000007</v>
      </c>
      <c r="G356">
        <v>13.38</v>
      </c>
      <c r="H356">
        <v>9.42</v>
      </c>
      <c r="J356" s="68">
        <v>44914</v>
      </c>
      <c r="K356" s="66"/>
      <c r="L356" s="66">
        <v>5.23</v>
      </c>
      <c r="M356" s="66"/>
      <c r="N356" s="66">
        <v>9.75</v>
      </c>
      <c r="O356" s="66"/>
      <c r="P356" s="66">
        <v>6.89</v>
      </c>
      <c r="Q356" s="66">
        <v>7.98</v>
      </c>
      <c r="R356" s="66">
        <v>12.71</v>
      </c>
      <c r="S356" s="66"/>
    </row>
    <row r="357" spans="1:19" x14ac:dyDescent="0.4">
      <c r="A357" s="13">
        <v>44915</v>
      </c>
      <c r="B357">
        <v>8.4700000000000006</v>
      </c>
      <c r="C357">
        <v>9.56</v>
      </c>
      <c r="D357">
        <v>9.89</v>
      </c>
      <c r="E357">
        <v>10.41</v>
      </c>
      <c r="F357">
        <v>9.42</v>
      </c>
      <c r="G357">
        <v>13.15</v>
      </c>
      <c r="H357">
        <v>13.14</v>
      </c>
      <c r="J357" s="68">
        <v>44915</v>
      </c>
      <c r="K357" s="66"/>
      <c r="L357" s="66">
        <v>5.77</v>
      </c>
      <c r="M357" s="66"/>
      <c r="N357" s="66">
        <v>10.34</v>
      </c>
      <c r="O357" s="66"/>
      <c r="P357" s="66">
        <v>9.01</v>
      </c>
      <c r="Q357" s="66">
        <v>8.07</v>
      </c>
      <c r="R357" s="66">
        <v>12.04</v>
      </c>
      <c r="S357" s="66"/>
    </row>
    <row r="358" spans="1:19" x14ac:dyDescent="0.4">
      <c r="A358" s="13">
        <v>44916</v>
      </c>
      <c r="B358">
        <v>1.54</v>
      </c>
      <c r="C358">
        <v>1.0900000000000001</v>
      </c>
      <c r="D358">
        <v>1.04</v>
      </c>
      <c r="E358">
        <v>1.06</v>
      </c>
      <c r="F358">
        <v>0.97</v>
      </c>
      <c r="G358">
        <v>3.13</v>
      </c>
      <c r="H358">
        <v>2.27</v>
      </c>
      <c r="J358" s="68">
        <v>44916</v>
      </c>
      <c r="K358" s="66"/>
      <c r="L358" s="66">
        <v>2.85</v>
      </c>
      <c r="M358" s="66"/>
      <c r="N358" s="66">
        <v>1.58</v>
      </c>
      <c r="O358" s="66"/>
      <c r="P358" s="66">
        <v>3.13</v>
      </c>
      <c r="Q358" s="66">
        <v>5.72</v>
      </c>
      <c r="R358" s="66">
        <v>5.67</v>
      </c>
      <c r="S358" s="66"/>
    </row>
    <row r="359" spans="1:19" x14ac:dyDescent="0.4">
      <c r="A359" s="13">
        <v>44917</v>
      </c>
      <c r="B359">
        <v>5.67</v>
      </c>
      <c r="C359">
        <v>9.7799999999999994</v>
      </c>
      <c r="D359">
        <v>3.33</v>
      </c>
      <c r="E359">
        <v>7.02</v>
      </c>
      <c r="F359">
        <v>7.53</v>
      </c>
      <c r="G359">
        <v>10.26</v>
      </c>
      <c r="H359">
        <v>5.22</v>
      </c>
      <c r="J359" s="68">
        <v>44917</v>
      </c>
      <c r="K359" s="66"/>
      <c r="L359" s="66">
        <v>4.72</v>
      </c>
      <c r="M359" s="66"/>
      <c r="N359" s="66">
        <v>8.25</v>
      </c>
      <c r="O359" s="66"/>
      <c r="P359" s="66">
        <v>7.45</v>
      </c>
      <c r="Q359" s="66">
        <v>4.57</v>
      </c>
      <c r="R359" s="66">
        <v>11.26</v>
      </c>
      <c r="S359" s="66"/>
    </row>
    <row r="360" spans="1:19" x14ac:dyDescent="0.4">
      <c r="A360" s="13">
        <v>44918</v>
      </c>
      <c r="B360">
        <v>3.89</v>
      </c>
      <c r="C360">
        <v>4.7300000000000004</v>
      </c>
      <c r="D360">
        <v>4.71</v>
      </c>
      <c r="E360">
        <v>9.91</v>
      </c>
      <c r="F360">
        <v>8.6999999999999993</v>
      </c>
      <c r="G360">
        <v>14.21</v>
      </c>
      <c r="H360">
        <v>10.67</v>
      </c>
      <c r="J360" s="68">
        <v>44918</v>
      </c>
      <c r="K360" s="66"/>
      <c r="L360" s="66">
        <v>2.61</v>
      </c>
      <c r="M360" s="66"/>
      <c r="N360" s="66">
        <v>5.62</v>
      </c>
      <c r="O360" s="66"/>
      <c r="P360" s="66">
        <v>5.68</v>
      </c>
      <c r="Q360" s="66">
        <v>5.64</v>
      </c>
      <c r="R360" s="66">
        <v>5.87</v>
      </c>
      <c r="S360" s="66"/>
    </row>
    <row r="361" spans="1:19" x14ac:dyDescent="0.4">
      <c r="A361" s="13">
        <v>44919</v>
      </c>
      <c r="B361">
        <v>3.51</v>
      </c>
      <c r="C361">
        <v>4.83</v>
      </c>
      <c r="D361">
        <v>4.05</v>
      </c>
      <c r="E361">
        <v>6.03</v>
      </c>
      <c r="F361">
        <v>9.68</v>
      </c>
      <c r="G361">
        <v>13.35</v>
      </c>
      <c r="H361">
        <v>6.14</v>
      </c>
      <c r="J361" s="68">
        <v>44919</v>
      </c>
      <c r="K361" s="66"/>
      <c r="L361" s="66">
        <v>3.06</v>
      </c>
      <c r="M361" s="66"/>
      <c r="N361" s="66">
        <v>10.01</v>
      </c>
      <c r="O361" s="66"/>
      <c r="P361" s="66">
        <v>10.15</v>
      </c>
      <c r="Q361" s="66">
        <v>8.18</v>
      </c>
      <c r="R361" s="66">
        <v>12.72</v>
      </c>
      <c r="S361" s="66"/>
    </row>
    <row r="362" spans="1:19" x14ac:dyDescent="0.4">
      <c r="A362" s="13">
        <v>44920</v>
      </c>
      <c r="B362">
        <v>8.6</v>
      </c>
      <c r="C362">
        <v>9.48</v>
      </c>
      <c r="D362">
        <v>8.39</v>
      </c>
      <c r="E362">
        <v>6.71</v>
      </c>
      <c r="F362">
        <v>9.0399999999999991</v>
      </c>
      <c r="G362">
        <v>13.5</v>
      </c>
      <c r="H362">
        <v>11.77</v>
      </c>
      <c r="J362" s="68">
        <v>44920</v>
      </c>
      <c r="K362" s="66"/>
      <c r="L362" s="66">
        <v>5.03</v>
      </c>
      <c r="M362" s="66"/>
      <c r="N362" s="66">
        <v>10.83</v>
      </c>
      <c r="O362" s="66"/>
      <c r="P362" s="66">
        <v>9.18</v>
      </c>
      <c r="Q362" s="66">
        <v>10.67</v>
      </c>
      <c r="R362" s="66">
        <v>12.1</v>
      </c>
      <c r="S362" s="66"/>
    </row>
    <row r="363" spans="1:19" x14ac:dyDescent="0.4">
      <c r="A363" s="13">
        <v>44921</v>
      </c>
      <c r="B363">
        <v>11.52</v>
      </c>
      <c r="C363">
        <v>12.17</v>
      </c>
      <c r="D363">
        <v>11.73</v>
      </c>
      <c r="E363">
        <v>11.71</v>
      </c>
      <c r="F363">
        <v>11.09</v>
      </c>
      <c r="G363">
        <v>13.23</v>
      </c>
      <c r="H363">
        <v>13.27</v>
      </c>
      <c r="J363" s="68">
        <v>44921</v>
      </c>
      <c r="K363" s="66"/>
      <c r="L363" s="66">
        <v>4.93</v>
      </c>
      <c r="M363" s="66"/>
      <c r="N363" s="66">
        <v>11.62</v>
      </c>
      <c r="O363" s="66"/>
      <c r="P363" s="66">
        <v>11.5</v>
      </c>
      <c r="Q363" s="66">
        <v>8.7799999999999994</v>
      </c>
      <c r="R363" s="66">
        <v>11.97</v>
      </c>
      <c r="S363" s="66"/>
    </row>
    <row r="364" spans="1:19" x14ac:dyDescent="0.4">
      <c r="A364" s="13">
        <v>44922</v>
      </c>
      <c r="B364">
        <v>11.08</v>
      </c>
      <c r="C364">
        <v>12.38</v>
      </c>
      <c r="D364">
        <v>11.4</v>
      </c>
      <c r="E364">
        <v>12.36</v>
      </c>
      <c r="F364">
        <v>10.72</v>
      </c>
      <c r="G364">
        <v>12.47</v>
      </c>
      <c r="H364">
        <v>13.11</v>
      </c>
      <c r="J364" s="68">
        <v>44922</v>
      </c>
      <c r="K364" s="66"/>
      <c r="L364" s="66">
        <v>10.77</v>
      </c>
      <c r="M364" s="66"/>
      <c r="N364" s="66">
        <v>10.64</v>
      </c>
      <c r="O364" s="66"/>
      <c r="P364" s="66">
        <v>11.9</v>
      </c>
      <c r="Q364" s="66">
        <v>11.59</v>
      </c>
      <c r="R364" s="66">
        <v>12.04</v>
      </c>
      <c r="S364" s="66"/>
    </row>
    <row r="365" spans="1:19" x14ac:dyDescent="0.4">
      <c r="A365" s="13">
        <v>44923</v>
      </c>
      <c r="B365">
        <v>6.7</v>
      </c>
      <c r="C365">
        <v>7.95</v>
      </c>
      <c r="D365">
        <v>6.17</v>
      </c>
      <c r="E365">
        <v>7.04</v>
      </c>
      <c r="F365">
        <v>9.9</v>
      </c>
      <c r="G365">
        <v>10</v>
      </c>
      <c r="H365">
        <v>8.33</v>
      </c>
      <c r="J365" s="68">
        <v>44923</v>
      </c>
      <c r="K365" s="66"/>
      <c r="L365" s="66">
        <v>7.63</v>
      </c>
      <c r="M365" s="66"/>
      <c r="N365" s="66">
        <v>10.31</v>
      </c>
      <c r="O365" s="66"/>
      <c r="P365" s="66">
        <v>8.84</v>
      </c>
      <c r="Q365" s="66">
        <v>9.5399999999999991</v>
      </c>
      <c r="R365" s="66">
        <v>5.41</v>
      </c>
      <c r="S365" s="66"/>
    </row>
    <row r="366" spans="1:19" x14ac:dyDescent="0.4">
      <c r="A366" s="13">
        <v>44924</v>
      </c>
      <c r="B366">
        <v>6.53</v>
      </c>
      <c r="C366">
        <v>9.6</v>
      </c>
      <c r="D366">
        <v>11.17</v>
      </c>
      <c r="E366">
        <v>12.4</v>
      </c>
      <c r="F366">
        <v>10.72</v>
      </c>
      <c r="G366">
        <v>12.84</v>
      </c>
      <c r="H366">
        <v>12.43</v>
      </c>
      <c r="J366" s="68">
        <v>44924</v>
      </c>
      <c r="K366" s="66"/>
      <c r="L366" s="66">
        <v>5.45</v>
      </c>
      <c r="M366" s="66"/>
      <c r="N366" s="66">
        <v>12.03</v>
      </c>
      <c r="O366" s="66"/>
      <c r="P366" s="66">
        <v>11.9</v>
      </c>
      <c r="Q366" s="66">
        <v>11.11</v>
      </c>
      <c r="R366" s="66">
        <v>11.96</v>
      </c>
      <c r="S366" s="66"/>
    </row>
    <row r="367" spans="1:19" x14ac:dyDescent="0.4">
      <c r="A367" s="13">
        <v>44925</v>
      </c>
      <c r="B367">
        <v>6.64</v>
      </c>
      <c r="C367">
        <v>10.75</v>
      </c>
      <c r="D367">
        <v>9.3800000000000008</v>
      </c>
      <c r="E367">
        <v>9.06</v>
      </c>
      <c r="F367">
        <v>9.34</v>
      </c>
      <c r="G367">
        <v>8.34</v>
      </c>
      <c r="H367">
        <v>6.49</v>
      </c>
      <c r="J367" s="68">
        <v>44925</v>
      </c>
      <c r="K367" s="66"/>
      <c r="L367" s="66">
        <v>2.81</v>
      </c>
      <c r="M367" s="66"/>
      <c r="N367" s="66">
        <v>5.88</v>
      </c>
      <c r="O367" s="66"/>
      <c r="P367" s="66">
        <v>11.03</v>
      </c>
      <c r="Q367" s="66">
        <v>7.34</v>
      </c>
      <c r="R367" s="66">
        <v>12.17</v>
      </c>
      <c r="S367" s="66"/>
    </row>
    <row r="368" spans="1:19" x14ac:dyDescent="0.4">
      <c r="A368" s="13">
        <v>44926</v>
      </c>
      <c r="B368">
        <v>7.73</v>
      </c>
      <c r="C368">
        <v>10.74</v>
      </c>
      <c r="D368">
        <v>7.13</v>
      </c>
      <c r="E368">
        <v>7.54</v>
      </c>
      <c r="F368">
        <v>12.66</v>
      </c>
      <c r="G368">
        <v>13.24</v>
      </c>
      <c r="H368">
        <v>12.33</v>
      </c>
      <c r="J368" s="68">
        <v>44926</v>
      </c>
      <c r="K368" s="66"/>
      <c r="L368" s="66">
        <v>4.8499999999999996</v>
      </c>
      <c r="M368" s="66"/>
      <c r="N368" s="66">
        <v>8.57</v>
      </c>
      <c r="O368" s="66"/>
      <c r="P368" s="66">
        <v>9.11</v>
      </c>
      <c r="Q368" s="66">
        <v>9.42</v>
      </c>
      <c r="R368" s="66">
        <v>11.96</v>
      </c>
      <c r="S368" s="66"/>
    </row>
    <row r="369" spans="1:19" x14ac:dyDescent="0.4">
      <c r="A369" s="13">
        <v>44927</v>
      </c>
      <c r="J369" s="68">
        <v>44927</v>
      </c>
      <c r="K369" s="66"/>
      <c r="L369" s="66">
        <v>2.39</v>
      </c>
      <c r="M369" s="66"/>
      <c r="N369" s="66">
        <v>12.05</v>
      </c>
      <c r="O369" s="66"/>
      <c r="P369" s="66">
        <v>10.130000000000001</v>
      </c>
      <c r="Q369" s="66">
        <v>9.2100000000000009</v>
      </c>
      <c r="R369" s="66">
        <v>12.52</v>
      </c>
      <c r="S369" s="66"/>
    </row>
    <row r="370" spans="1:19" x14ac:dyDescent="0.4">
      <c r="A370" s="13">
        <v>44928</v>
      </c>
      <c r="J370" s="68">
        <v>44928</v>
      </c>
      <c r="K370" s="66"/>
      <c r="L370" s="66">
        <v>6.83</v>
      </c>
      <c r="M370" s="66"/>
      <c r="N370" s="66">
        <v>10.77</v>
      </c>
      <c r="O370" s="66"/>
      <c r="P370" s="66">
        <v>11.69</v>
      </c>
      <c r="Q370" s="66">
        <v>10.35</v>
      </c>
      <c r="R370" s="66">
        <v>9.66</v>
      </c>
      <c r="S370" s="66"/>
    </row>
    <row r="371" spans="1:19" x14ac:dyDescent="0.4">
      <c r="A371" s="13">
        <v>44929</v>
      </c>
      <c r="J371" s="68">
        <v>44929</v>
      </c>
      <c r="K371" s="66"/>
      <c r="L371" s="66">
        <v>8.9</v>
      </c>
      <c r="M371" s="66"/>
      <c r="N371" s="66">
        <v>12.33</v>
      </c>
      <c r="O371" s="66"/>
      <c r="P371" s="66">
        <v>12.05</v>
      </c>
      <c r="Q371" s="66">
        <v>10.47</v>
      </c>
      <c r="R371" s="66">
        <v>12.04</v>
      </c>
      <c r="S371" s="66"/>
    </row>
    <row r="372" spans="1:19" x14ac:dyDescent="0.4">
      <c r="A372" s="13">
        <v>44930</v>
      </c>
      <c r="J372" s="68">
        <v>44930</v>
      </c>
      <c r="K372" s="66"/>
      <c r="L372" s="66">
        <v>5.41</v>
      </c>
      <c r="M372" s="66"/>
      <c r="N372" s="66">
        <v>8.85</v>
      </c>
      <c r="O372" s="66"/>
      <c r="P372" s="66">
        <v>11.01</v>
      </c>
      <c r="Q372" s="66">
        <v>9.86</v>
      </c>
      <c r="R372" s="66">
        <v>12.7</v>
      </c>
      <c r="S372" s="66"/>
    </row>
    <row r="373" spans="1:19" x14ac:dyDescent="0.4">
      <c r="A373" s="13">
        <v>44931</v>
      </c>
      <c r="J373" s="68">
        <v>44931</v>
      </c>
      <c r="K373" s="66"/>
      <c r="L373" s="66">
        <v>8.52</v>
      </c>
      <c r="M373" s="66"/>
      <c r="N373" s="66">
        <v>11.47</v>
      </c>
      <c r="O373" s="66"/>
      <c r="P373" s="66">
        <v>11.64</v>
      </c>
      <c r="Q373" s="66">
        <v>11.02</v>
      </c>
      <c r="R373" s="66">
        <v>11.94</v>
      </c>
      <c r="S373" s="66"/>
    </row>
    <row r="374" spans="1:19" x14ac:dyDescent="0.4">
      <c r="A374" s="13">
        <v>44932</v>
      </c>
      <c r="J374" s="68">
        <v>44932</v>
      </c>
      <c r="K374" s="66"/>
      <c r="L374" s="66">
        <v>8.69</v>
      </c>
      <c r="M374" s="66"/>
      <c r="N374" s="66">
        <v>7.95</v>
      </c>
      <c r="O374" s="66"/>
      <c r="P374" s="66">
        <v>9.49</v>
      </c>
      <c r="Q374" s="66">
        <v>9.52</v>
      </c>
      <c r="R374" s="66">
        <v>10.53</v>
      </c>
      <c r="S374" s="66"/>
    </row>
    <row r="375" spans="1:19" x14ac:dyDescent="0.4">
      <c r="A375" s="13">
        <v>44933</v>
      </c>
      <c r="J375" s="68">
        <v>44933</v>
      </c>
      <c r="K375" s="66"/>
      <c r="L375" s="66">
        <v>4.74</v>
      </c>
      <c r="M375" s="66"/>
      <c r="N375" s="66">
        <v>8.15</v>
      </c>
      <c r="O375" s="66"/>
      <c r="P375" s="66">
        <v>5.22</v>
      </c>
      <c r="Q375" s="66">
        <v>5.96</v>
      </c>
      <c r="R375" s="66">
        <v>9.7899999999999991</v>
      </c>
      <c r="S375" s="66"/>
    </row>
    <row r="376" spans="1:19" x14ac:dyDescent="0.4">
      <c r="A376" s="13">
        <v>44934</v>
      </c>
      <c r="J376" s="68">
        <v>44934</v>
      </c>
      <c r="K376" s="66"/>
      <c r="L376" s="66">
        <v>5.91</v>
      </c>
      <c r="M376" s="66"/>
      <c r="N376" s="66">
        <v>11.73</v>
      </c>
      <c r="O376" s="66"/>
      <c r="P376" s="66">
        <v>11.85</v>
      </c>
      <c r="Q376" s="66">
        <v>10.52</v>
      </c>
      <c r="R376" s="66">
        <v>12.13</v>
      </c>
      <c r="S376" s="66"/>
    </row>
    <row r="377" spans="1:19" x14ac:dyDescent="0.4">
      <c r="A377" s="13">
        <v>44935</v>
      </c>
      <c r="J377" s="68">
        <v>44935</v>
      </c>
      <c r="K377" s="66"/>
      <c r="L377" s="66">
        <v>3.19</v>
      </c>
      <c r="M377" s="66"/>
      <c r="N377" s="66">
        <v>9.8800000000000008</v>
      </c>
      <c r="O377" s="66"/>
      <c r="P377" s="66">
        <v>11.06</v>
      </c>
      <c r="Q377" s="66">
        <v>10.88</v>
      </c>
      <c r="R377" s="66">
        <v>12.35</v>
      </c>
      <c r="S377" s="66"/>
    </row>
    <row r="378" spans="1:19" x14ac:dyDescent="0.4">
      <c r="A378" s="13">
        <v>44936</v>
      </c>
      <c r="J378" s="68">
        <v>44936</v>
      </c>
      <c r="K378" s="66"/>
      <c r="L378" s="66">
        <v>6.98</v>
      </c>
      <c r="M378" s="66"/>
      <c r="N378" s="66">
        <v>13.34</v>
      </c>
      <c r="O378" s="66"/>
      <c r="P378" s="66">
        <v>12.65</v>
      </c>
      <c r="Q378" s="66">
        <v>9.24</v>
      </c>
      <c r="R378" s="66">
        <v>12.82</v>
      </c>
      <c r="S378" s="66"/>
    </row>
    <row r="379" spans="1:19" x14ac:dyDescent="0.4">
      <c r="A379" s="13">
        <v>44937</v>
      </c>
      <c r="J379" s="68">
        <v>44937</v>
      </c>
      <c r="K379" s="66"/>
      <c r="L379" s="66">
        <v>12.43</v>
      </c>
      <c r="M379" s="66"/>
      <c r="N379" s="66">
        <v>12.88</v>
      </c>
      <c r="O379" s="66"/>
      <c r="P379" s="66">
        <v>12.59</v>
      </c>
      <c r="Q379" s="66">
        <v>12.59</v>
      </c>
      <c r="R379" s="66">
        <v>13.16</v>
      </c>
      <c r="S379" s="66"/>
    </row>
    <row r="380" spans="1:19" x14ac:dyDescent="0.4">
      <c r="A380" s="13">
        <v>44938</v>
      </c>
      <c r="J380" s="68">
        <v>44938</v>
      </c>
      <c r="K380" s="66"/>
      <c r="L380" s="66">
        <v>11.74</v>
      </c>
      <c r="M380" s="66"/>
      <c r="N380" s="66">
        <v>10.48</v>
      </c>
      <c r="O380" s="66"/>
      <c r="P380" s="66">
        <v>7.26</v>
      </c>
      <c r="Q380" s="66">
        <v>10.87</v>
      </c>
      <c r="R380" s="66">
        <v>11.16</v>
      </c>
      <c r="S380" s="66"/>
    </row>
    <row r="381" spans="1:19" x14ac:dyDescent="0.4">
      <c r="A381" s="13">
        <v>44939</v>
      </c>
      <c r="J381" s="68">
        <v>44939</v>
      </c>
      <c r="K381" s="66"/>
      <c r="L381" s="66">
        <v>1.7</v>
      </c>
      <c r="M381" s="66"/>
      <c r="N381" s="66">
        <v>2.3199999999999998</v>
      </c>
      <c r="O381" s="66"/>
      <c r="P381" s="66">
        <v>3.67</v>
      </c>
      <c r="Q381" s="66">
        <v>4.6900000000000004</v>
      </c>
      <c r="R381" s="66">
        <v>4.16</v>
      </c>
      <c r="S381" s="66"/>
    </row>
    <row r="382" spans="1:19" x14ac:dyDescent="0.4">
      <c r="A382" s="13">
        <v>44940</v>
      </c>
      <c r="J382" s="68">
        <v>44940</v>
      </c>
      <c r="K382" s="66"/>
      <c r="L382" s="66">
        <v>1.61</v>
      </c>
      <c r="M382" s="66"/>
      <c r="N382" s="66">
        <v>3.32</v>
      </c>
      <c r="O382" s="66"/>
      <c r="P382" s="66">
        <v>5.08</v>
      </c>
      <c r="Q382" s="66">
        <v>2.13</v>
      </c>
      <c r="R382" s="66">
        <v>4.96</v>
      </c>
      <c r="S382" s="66"/>
    </row>
    <row r="383" spans="1:19" x14ac:dyDescent="0.4">
      <c r="A383" s="13">
        <v>44941</v>
      </c>
      <c r="J383" s="68">
        <v>44941</v>
      </c>
      <c r="K383" s="66"/>
      <c r="L383" s="66">
        <v>4.7300000000000004</v>
      </c>
      <c r="M383" s="66"/>
      <c r="N383" s="66">
        <v>6.65</v>
      </c>
      <c r="O383" s="66"/>
      <c r="P383" s="66">
        <v>4.75</v>
      </c>
      <c r="Q383" s="66">
        <v>4.18</v>
      </c>
      <c r="R383" s="66">
        <v>3.81</v>
      </c>
      <c r="S383" s="66"/>
    </row>
    <row r="384" spans="1:19" x14ac:dyDescent="0.4">
      <c r="A384" s="13">
        <v>44942</v>
      </c>
      <c r="J384" s="68">
        <v>44942</v>
      </c>
      <c r="K384" s="66"/>
      <c r="L384" s="66">
        <v>2.58</v>
      </c>
      <c r="M384" s="66"/>
      <c r="N384" s="66">
        <v>7.2</v>
      </c>
      <c r="O384" s="66"/>
      <c r="P384" s="66">
        <v>8.35</v>
      </c>
      <c r="Q384" s="66">
        <v>4.07</v>
      </c>
      <c r="R384" s="66">
        <v>7.16</v>
      </c>
      <c r="S384" s="66"/>
    </row>
    <row r="385" spans="1:19" x14ac:dyDescent="0.4">
      <c r="A385" s="13">
        <v>44943</v>
      </c>
      <c r="J385" s="68">
        <v>44943</v>
      </c>
      <c r="K385" s="66"/>
      <c r="L385" s="66">
        <v>10.89</v>
      </c>
      <c r="M385" s="66"/>
      <c r="N385" s="66">
        <v>11.51</v>
      </c>
      <c r="O385" s="66"/>
      <c r="P385" s="66">
        <v>10.97</v>
      </c>
      <c r="Q385" s="66">
        <v>11.69</v>
      </c>
      <c r="R385" s="66">
        <v>10.09</v>
      </c>
      <c r="S385" s="66"/>
    </row>
    <row r="386" spans="1:19" x14ac:dyDescent="0.4">
      <c r="A386" s="13">
        <v>44944</v>
      </c>
      <c r="J386" s="68">
        <v>44944</v>
      </c>
      <c r="K386" s="66"/>
      <c r="L386" s="66">
        <v>3.78</v>
      </c>
      <c r="M386" s="66"/>
      <c r="N386" s="66">
        <v>7.11</v>
      </c>
      <c r="O386" s="66"/>
      <c r="P386" s="66">
        <v>8.5399999999999991</v>
      </c>
      <c r="Q386" s="66">
        <v>7.58</v>
      </c>
      <c r="R386" s="66">
        <v>11.99</v>
      </c>
      <c r="S386" s="66"/>
    </row>
    <row r="387" spans="1:19" x14ac:dyDescent="0.4">
      <c r="A387" s="13">
        <v>44945</v>
      </c>
      <c r="J387" s="68">
        <v>44945</v>
      </c>
      <c r="K387" s="66"/>
      <c r="L387" s="66">
        <v>5.54</v>
      </c>
      <c r="M387" s="66"/>
      <c r="N387" s="66">
        <v>4.67</v>
      </c>
      <c r="O387" s="66"/>
      <c r="P387" s="66">
        <v>10.17</v>
      </c>
      <c r="Q387" s="66">
        <v>10.31</v>
      </c>
      <c r="R387" s="66">
        <v>13.35</v>
      </c>
      <c r="S387" s="66"/>
    </row>
    <row r="388" spans="1:19" x14ac:dyDescent="0.4">
      <c r="A388" s="13">
        <v>44946</v>
      </c>
      <c r="J388" s="68">
        <v>44946</v>
      </c>
      <c r="K388" s="66"/>
      <c r="L388" s="66">
        <v>7</v>
      </c>
      <c r="M388" s="66"/>
      <c r="N388" s="66">
        <v>9.33</v>
      </c>
      <c r="O388" s="66"/>
      <c r="P388" s="66">
        <v>9.8699999999999992</v>
      </c>
      <c r="Q388" s="66">
        <v>8.1199999999999992</v>
      </c>
      <c r="R388" s="66">
        <v>13.11</v>
      </c>
      <c r="S388" s="66"/>
    </row>
    <row r="389" spans="1:19" x14ac:dyDescent="0.4">
      <c r="A389" s="13">
        <v>44947</v>
      </c>
      <c r="J389" s="68">
        <v>44947</v>
      </c>
      <c r="K389" s="66"/>
      <c r="L389" s="66">
        <v>12.96</v>
      </c>
      <c r="M389" s="66"/>
      <c r="N389" s="66">
        <v>9.85</v>
      </c>
      <c r="O389" s="66"/>
      <c r="P389" s="66">
        <v>13.45</v>
      </c>
      <c r="Q389" s="66">
        <v>11.15</v>
      </c>
      <c r="R389" s="66">
        <v>13.47</v>
      </c>
      <c r="S389" s="66"/>
    </row>
    <row r="390" spans="1:19" x14ac:dyDescent="0.4">
      <c r="A390" s="13">
        <v>44948</v>
      </c>
      <c r="J390" s="68">
        <v>44948</v>
      </c>
      <c r="K390" s="66"/>
      <c r="L390" s="66">
        <v>8.6199999999999992</v>
      </c>
      <c r="M390" s="66"/>
      <c r="N390" s="66">
        <v>6.66</v>
      </c>
      <c r="O390" s="66"/>
      <c r="P390" s="66">
        <v>8.75</v>
      </c>
      <c r="Q390" s="66">
        <v>10.06</v>
      </c>
      <c r="R390" s="66">
        <v>10.52</v>
      </c>
      <c r="S390" s="66"/>
    </row>
    <row r="391" spans="1:19" x14ac:dyDescent="0.4">
      <c r="A391" s="13">
        <v>44949</v>
      </c>
      <c r="J391" s="68">
        <v>44949</v>
      </c>
      <c r="K391" s="66"/>
      <c r="L391" s="66">
        <v>7.36</v>
      </c>
      <c r="M391" s="66"/>
      <c r="N391" s="66">
        <v>9.7200000000000006</v>
      </c>
      <c r="O391" s="66"/>
      <c r="P391" s="66">
        <v>3.52</v>
      </c>
      <c r="Q391" s="66">
        <v>2.62</v>
      </c>
      <c r="R391" s="66">
        <v>3.39</v>
      </c>
      <c r="S391" s="66"/>
    </row>
    <row r="392" spans="1:19" x14ac:dyDescent="0.4">
      <c r="A392" s="13">
        <v>44950</v>
      </c>
      <c r="J392" s="68">
        <v>44950</v>
      </c>
      <c r="K392" s="66"/>
      <c r="L392" s="66">
        <v>3.79</v>
      </c>
      <c r="M392" s="66"/>
      <c r="N392" s="66">
        <v>8.01</v>
      </c>
      <c r="O392" s="66"/>
      <c r="P392" s="66">
        <v>3.32</v>
      </c>
      <c r="Q392" s="66">
        <v>7.08</v>
      </c>
      <c r="R392" s="66">
        <v>11.97</v>
      </c>
      <c r="S392" s="66"/>
    </row>
    <row r="393" spans="1:19" x14ac:dyDescent="0.4">
      <c r="A393" s="13">
        <v>44951</v>
      </c>
      <c r="J393" s="68">
        <v>44951</v>
      </c>
      <c r="K393" s="66"/>
      <c r="L393" s="66">
        <v>9.18</v>
      </c>
      <c r="M393" s="66"/>
      <c r="N393" s="66">
        <v>11.39</v>
      </c>
      <c r="O393" s="66"/>
      <c r="P393" s="66">
        <v>8.9499999999999993</v>
      </c>
      <c r="Q393" s="66">
        <v>12.04</v>
      </c>
      <c r="R393" s="66">
        <v>15.12</v>
      </c>
      <c r="S393" s="66"/>
    </row>
    <row r="394" spans="1:19" x14ac:dyDescent="0.4">
      <c r="A394" s="13">
        <v>44952</v>
      </c>
      <c r="J394" s="68">
        <v>44952</v>
      </c>
      <c r="K394" s="66"/>
      <c r="L394" s="66">
        <v>6.52</v>
      </c>
      <c r="M394" s="66"/>
      <c r="N394" s="66">
        <v>10.58</v>
      </c>
      <c r="O394" s="66"/>
      <c r="P394" s="66">
        <v>8.6999999999999993</v>
      </c>
      <c r="Q394" s="66">
        <v>7.22</v>
      </c>
      <c r="R394" s="66">
        <v>14</v>
      </c>
      <c r="S394" s="66"/>
    </row>
    <row r="395" spans="1:19" x14ac:dyDescent="0.4">
      <c r="A395" s="13">
        <v>44953</v>
      </c>
      <c r="J395" s="68">
        <v>44953</v>
      </c>
      <c r="K395" s="66"/>
      <c r="L395" s="66">
        <v>2.71</v>
      </c>
      <c r="M395" s="66"/>
      <c r="N395" s="66">
        <v>8.5</v>
      </c>
      <c r="O395" s="66"/>
      <c r="P395" s="66">
        <v>3.72</v>
      </c>
      <c r="Q395" s="66">
        <v>4.18</v>
      </c>
      <c r="R395" s="66">
        <v>5.47</v>
      </c>
      <c r="S395" s="66"/>
    </row>
    <row r="396" spans="1:19" x14ac:dyDescent="0.4">
      <c r="A396" s="13">
        <v>44954</v>
      </c>
      <c r="J396" s="68">
        <v>44954</v>
      </c>
      <c r="K396" s="66"/>
      <c r="L396" s="66">
        <v>4.6100000000000003</v>
      </c>
      <c r="M396" s="66"/>
      <c r="N396" s="66">
        <v>15.77</v>
      </c>
      <c r="O396" s="66"/>
      <c r="P396" s="66">
        <v>6.91</v>
      </c>
      <c r="Q396" s="66">
        <v>8.52</v>
      </c>
      <c r="R396" s="66">
        <v>15.57</v>
      </c>
      <c r="S396" s="66"/>
    </row>
    <row r="397" spans="1:19" x14ac:dyDescent="0.4">
      <c r="A397" s="13">
        <v>44955</v>
      </c>
      <c r="J397" s="68">
        <v>44955</v>
      </c>
      <c r="K397" s="66"/>
      <c r="L397" s="66">
        <v>7.27</v>
      </c>
      <c r="M397" s="66"/>
      <c r="N397" s="66">
        <v>8.9700000000000006</v>
      </c>
      <c r="O397" s="66"/>
      <c r="P397" s="66">
        <v>6.37</v>
      </c>
      <c r="Q397" s="66">
        <v>10.35</v>
      </c>
      <c r="R397" s="66">
        <v>13.73</v>
      </c>
      <c r="S397" s="66"/>
    </row>
    <row r="398" spans="1:19" x14ac:dyDescent="0.4">
      <c r="A398" s="13">
        <v>44956</v>
      </c>
      <c r="J398" s="68">
        <v>44956</v>
      </c>
      <c r="K398" s="66"/>
      <c r="L398" s="66">
        <v>4.95</v>
      </c>
      <c r="M398" s="66"/>
      <c r="N398" s="66">
        <v>12.61</v>
      </c>
      <c r="O398" s="66"/>
      <c r="P398" s="66">
        <v>14.15</v>
      </c>
      <c r="Q398" s="66">
        <v>11.03</v>
      </c>
      <c r="R398" s="66">
        <v>15.12</v>
      </c>
      <c r="S398" s="66"/>
    </row>
    <row r="399" spans="1:19" x14ac:dyDescent="0.4">
      <c r="A399" s="13">
        <v>44957</v>
      </c>
      <c r="J399" s="68">
        <v>44957</v>
      </c>
      <c r="K399" s="66"/>
      <c r="L399" s="66">
        <v>12.04</v>
      </c>
      <c r="M399" s="66"/>
      <c r="N399" s="66">
        <v>14.56</v>
      </c>
      <c r="O399" s="66"/>
      <c r="P399" s="66">
        <v>14.48</v>
      </c>
      <c r="Q399" s="66">
        <v>15</v>
      </c>
      <c r="R399" s="66">
        <v>15.4</v>
      </c>
      <c r="S399" s="66"/>
    </row>
    <row r="400" spans="1:19" x14ac:dyDescent="0.4">
      <c r="A400" s="13">
        <v>44958</v>
      </c>
      <c r="J400" s="68">
        <v>44958</v>
      </c>
      <c r="K400" s="66"/>
      <c r="L400" s="66">
        <v>5.61</v>
      </c>
      <c r="M400" s="66"/>
      <c r="N400" s="66">
        <v>6.9</v>
      </c>
      <c r="O400" s="66"/>
      <c r="P400" s="66">
        <v>7.63</v>
      </c>
      <c r="Q400" s="66">
        <v>7.32</v>
      </c>
      <c r="R400" s="66">
        <v>9.7200000000000006</v>
      </c>
      <c r="S400" s="66"/>
    </row>
    <row r="401" spans="1:19" x14ac:dyDescent="0.4">
      <c r="A401" s="13">
        <v>44959</v>
      </c>
      <c r="J401" s="68">
        <v>44959</v>
      </c>
      <c r="K401" s="66"/>
      <c r="L401" s="66">
        <v>3.81</v>
      </c>
      <c r="M401" s="66"/>
      <c r="N401" s="66">
        <v>8.44</v>
      </c>
      <c r="O401" s="66"/>
      <c r="P401" s="66">
        <v>9.57</v>
      </c>
      <c r="Q401" s="66">
        <v>11.83</v>
      </c>
      <c r="R401" s="66">
        <v>13.32</v>
      </c>
      <c r="S401" s="66"/>
    </row>
    <row r="402" spans="1:19" x14ac:dyDescent="0.4">
      <c r="A402" s="13">
        <v>44960</v>
      </c>
      <c r="J402" s="68">
        <v>44960</v>
      </c>
      <c r="K402" s="66"/>
      <c r="L402" s="66">
        <v>8.15</v>
      </c>
      <c r="M402" s="66"/>
      <c r="N402" s="66">
        <v>8.59</v>
      </c>
      <c r="O402" s="66"/>
      <c r="P402" s="66">
        <v>8.0500000000000007</v>
      </c>
      <c r="Q402" s="66">
        <v>12.46</v>
      </c>
      <c r="R402" s="66">
        <v>5.51</v>
      </c>
      <c r="S402" s="66"/>
    </row>
    <row r="403" spans="1:19" x14ac:dyDescent="0.4">
      <c r="A403" s="13">
        <v>44961</v>
      </c>
      <c r="J403" s="68">
        <v>44961</v>
      </c>
      <c r="K403" s="66"/>
      <c r="L403" s="66">
        <v>7.97</v>
      </c>
      <c r="M403" s="66"/>
      <c r="N403" s="66">
        <v>12.62</v>
      </c>
      <c r="O403" s="66"/>
      <c r="P403" s="66">
        <v>6.97</v>
      </c>
      <c r="Q403" s="66">
        <v>8.67</v>
      </c>
      <c r="R403" s="66">
        <v>14.38</v>
      </c>
      <c r="S403" s="66"/>
    </row>
    <row r="404" spans="1:19" x14ac:dyDescent="0.4">
      <c r="A404" s="13">
        <v>44962</v>
      </c>
      <c r="J404" s="68">
        <v>44962</v>
      </c>
      <c r="K404" s="66"/>
      <c r="L404" s="66">
        <v>14.92</v>
      </c>
      <c r="M404" s="66"/>
      <c r="N404" s="66">
        <v>15.57</v>
      </c>
      <c r="O404" s="66"/>
      <c r="P404" s="66">
        <v>15.3</v>
      </c>
      <c r="Q404" s="66">
        <v>15.09</v>
      </c>
      <c r="R404" s="66">
        <v>15.59</v>
      </c>
      <c r="S404" s="66"/>
    </row>
    <row r="405" spans="1:19" x14ac:dyDescent="0.4">
      <c r="A405" s="13">
        <v>44963</v>
      </c>
      <c r="J405" s="68">
        <v>44963</v>
      </c>
      <c r="K405" s="66"/>
      <c r="L405" s="66">
        <v>11.66</v>
      </c>
      <c r="M405" s="66"/>
      <c r="N405" s="66">
        <v>7.36</v>
      </c>
      <c r="O405" s="66"/>
      <c r="P405" s="66">
        <v>7.53</v>
      </c>
      <c r="Q405" s="66">
        <v>9.06</v>
      </c>
      <c r="R405" s="66">
        <v>7.88</v>
      </c>
      <c r="S405" s="66"/>
    </row>
    <row r="406" spans="1:19" x14ac:dyDescent="0.4">
      <c r="A406" s="13">
        <v>44964</v>
      </c>
      <c r="J406" s="68">
        <v>44964</v>
      </c>
      <c r="K406" s="66"/>
      <c r="L406" s="66">
        <v>11.4</v>
      </c>
      <c r="M406" s="66"/>
      <c r="N406" s="66">
        <v>3.57</v>
      </c>
      <c r="O406" s="66"/>
      <c r="P406" s="66">
        <v>2.78</v>
      </c>
      <c r="Q406" s="66">
        <v>3.42</v>
      </c>
      <c r="R406" s="66">
        <v>3.87</v>
      </c>
      <c r="S406" s="66"/>
    </row>
    <row r="407" spans="1:19" x14ac:dyDescent="0.4">
      <c r="A407" s="13">
        <v>44965</v>
      </c>
      <c r="J407" s="68">
        <v>44965</v>
      </c>
      <c r="K407" s="66"/>
      <c r="L407" s="66">
        <v>9.8000000000000007</v>
      </c>
      <c r="M407" s="66"/>
      <c r="N407" s="66">
        <v>13.46</v>
      </c>
      <c r="O407" s="66"/>
      <c r="P407" s="66">
        <v>14.95</v>
      </c>
      <c r="Q407" s="66">
        <v>13.73</v>
      </c>
      <c r="R407" s="66">
        <v>16.11</v>
      </c>
      <c r="S407" s="66"/>
    </row>
    <row r="408" spans="1:19" x14ac:dyDescent="0.4">
      <c r="A408" s="13">
        <v>44966</v>
      </c>
      <c r="J408" s="68">
        <v>44966</v>
      </c>
      <c r="K408" s="66"/>
      <c r="L408" s="66">
        <v>11.03</v>
      </c>
      <c r="M408" s="66"/>
      <c r="N408" s="66">
        <v>15.1</v>
      </c>
      <c r="O408" s="66"/>
      <c r="P408" s="66">
        <v>13.01</v>
      </c>
      <c r="Q408" s="66">
        <v>11.75</v>
      </c>
      <c r="R408" s="66">
        <v>14.16</v>
      </c>
      <c r="S408" s="66"/>
    </row>
    <row r="409" spans="1:19" x14ac:dyDescent="0.4">
      <c r="A409" s="13">
        <v>44967</v>
      </c>
      <c r="J409" s="68">
        <v>44967</v>
      </c>
      <c r="K409" s="66"/>
      <c r="L409" s="66">
        <v>3.18</v>
      </c>
      <c r="M409" s="66"/>
      <c r="N409" s="66">
        <v>2.3199999999999998</v>
      </c>
      <c r="O409" s="66"/>
      <c r="P409" s="66">
        <v>5</v>
      </c>
      <c r="Q409" s="66">
        <v>5.0999999999999996</v>
      </c>
      <c r="R409" s="66">
        <v>2.5299999999999998</v>
      </c>
      <c r="S409" s="66"/>
    </row>
    <row r="410" spans="1:19" x14ac:dyDescent="0.4">
      <c r="A410" s="13">
        <v>44968</v>
      </c>
      <c r="J410" s="68">
        <v>44968</v>
      </c>
      <c r="K410" s="66"/>
      <c r="L410" s="66">
        <v>14.03</v>
      </c>
      <c r="M410" s="66"/>
      <c r="N410" s="66">
        <v>13.05</v>
      </c>
      <c r="O410" s="66"/>
      <c r="P410" s="66">
        <v>13.14</v>
      </c>
      <c r="Q410" s="66">
        <v>12.63</v>
      </c>
      <c r="R410" s="66">
        <v>14.19</v>
      </c>
      <c r="S410" s="66"/>
    </row>
    <row r="411" spans="1:19" x14ac:dyDescent="0.4">
      <c r="A411" s="13">
        <v>44969</v>
      </c>
      <c r="J411" s="68">
        <v>44969</v>
      </c>
      <c r="K411" s="66"/>
      <c r="L411" s="66">
        <v>13.41</v>
      </c>
      <c r="M411" s="66"/>
      <c r="N411" s="66">
        <v>13.97</v>
      </c>
      <c r="O411" s="66"/>
      <c r="P411" s="66">
        <v>13.92</v>
      </c>
      <c r="Q411" s="66">
        <v>15.11</v>
      </c>
      <c r="R411" s="66">
        <v>14.85</v>
      </c>
      <c r="S411" s="66"/>
    </row>
    <row r="412" spans="1:19" x14ac:dyDescent="0.4">
      <c r="A412" s="13">
        <v>44970</v>
      </c>
      <c r="J412" s="68">
        <v>44970</v>
      </c>
      <c r="K412" s="66"/>
      <c r="L412" s="66">
        <v>1.79</v>
      </c>
      <c r="M412" s="66"/>
      <c r="N412" s="66">
        <v>2.36</v>
      </c>
      <c r="O412" s="66"/>
      <c r="P412" s="66">
        <v>1.97</v>
      </c>
      <c r="Q412" s="66">
        <v>2.04</v>
      </c>
      <c r="R412" s="66">
        <v>4.62</v>
      </c>
      <c r="S412" s="66"/>
    </row>
    <row r="413" spans="1:19" x14ac:dyDescent="0.4">
      <c r="A413" s="13">
        <v>44971</v>
      </c>
      <c r="J413" s="68">
        <v>44971</v>
      </c>
      <c r="K413" s="66"/>
      <c r="L413" s="66">
        <v>9.5299999999999994</v>
      </c>
      <c r="M413" s="66"/>
      <c r="N413" s="66">
        <v>12.79</v>
      </c>
      <c r="O413" s="66"/>
      <c r="P413" s="66">
        <v>15.86</v>
      </c>
      <c r="Q413" s="66">
        <v>11.67</v>
      </c>
      <c r="R413" s="66">
        <v>17.7</v>
      </c>
      <c r="S413" s="66"/>
    </row>
    <row r="414" spans="1:19" x14ac:dyDescent="0.4">
      <c r="A414" s="13">
        <v>44972</v>
      </c>
      <c r="J414" s="68">
        <v>44972</v>
      </c>
      <c r="K414" s="66"/>
      <c r="L414" s="66">
        <v>6.16</v>
      </c>
      <c r="M414" s="66"/>
      <c r="N414" s="66">
        <v>10</v>
      </c>
      <c r="O414" s="66"/>
      <c r="P414" s="66">
        <v>12.56</v>
      </c>
      <c r="Q414" s="66">
        <v>11.97</v>
      </c>
      <c r="R414" s="66">
        <v>17.38</v>
      </c>
      <c r="S414" s="66"/>
    </row>
    <row r="415" spans="1:19" x14ac:dyDescent="0.4">
      <c r="A415" s="13">
        <v>44973</v>
      </c>
      <c r="J415" s="68">
        <v>44973</v>
      </c>
      <c r="K415" s="66"/>
      <c r="L415" s="66">
        <v>9.24</v>
      </c>
      <c r="M415" s="66"/>
      <c r="N415" s="66">
        <v>15.12</v>
      </c>
      <c r="O415" s="66"/>
      <c r="P415" s="66">
        <v>15.03</v>
      </c>
      <c r="Q415" s="66">
        <v>11.75</v>
      </c>
      <c r="R415" s="66">
        <v>18.21</v>
      </c>
      <c r="S415" s="66"/>
    </row>
    <row r="416" spans="1:19" x14ac:dyDescent="0.4">
      <c r="A416" s="13">
        <v>44974</v>
      </c>
      <c r="J416" s="68">
        <v>44974</v>
      </c>
      <c r="K416" s="66"/>
      <c r="L416" s="66">
        <v>11.19</v>
      </c>
      <c r="M416" s="66"/>
      <c r="N416" s="66">
        <v>11.33</v>
      </c>
      <c r="O416" s="66"/>
      <c r="P416" s="66">
        <v>13.13</v>
      </c>
      <c r="Q416" s="66">
        <v>13.26</v>
      </c>
      <c r="R416" s="66">
        <v>14.3</v>
      </c>
      <c r="S416" s="66"/>
    </row>
    <row r="417" spans="1:19" x14ac:dyDescent="0.4">
      <c r="A417" s="13">
        <v>44975</v>
      </c>
      <c r="J417" s="68">
        <v>44975</v>
      </c>
      <c r="K417" s="66"/>
      <c r="L417" s="66">
        <v>1.77</v>
      </c>
      <c r="M417" s="66"/>
      <c r="N417" s="66">
        <v>2.17</v>
      </c>
      <c r="O417" s="66"/>
      <c r="P417" s="66">
        <v>4.38</v>
      </c>
      <c r="Q417" s="66">
        <v>6.28</v>
      </c>
      <c r="R417" s="66">
        <v>1.6</v>
      </c>
      <c r="S417" s="66"/>
    </row>
    <row r="418" spans="1:19" x14ac:dyDescent="0.4">
      <c r="A418" s="13">
        <v>44976</v>
      </c>
      <c r="J418" s="68">
        <v>44976</v>
      </c>
      <c r="K418" s="66"/>
      <c r="L418" s="66">
        <v>2.85</v>
      </c>
      <c r="M418" s="66"/>
      <c r="N418" s="66">
        <v>3.51</v>
      </c>
      <c r="O418" s="66"/>
      <c r="P418" s="66">
        <v>2.17</v>
      </c>
      <c r="Q418" s="66">
        <v>2.71</v>
      </c>
      <c r="R418" s="66">
        <v>3.8</v>
      </c>
      <c r="S418" s="66"/>
    </row>
    <row r="419" spans="1:19" x14ac:dyDescent="0.4">
      <c r="A419" s="13">
        <v>44977</v>
      </c>
      <c r="J419" s="68">
        <v>44977</v>
      </c>
      <c r="K419" s="66"/>
      <c r="L419" s="66">
        <v>7.68</v>
      </c>
      <c r="M419" s="66"/>
      <c r="N419" s="66">
        <v>16.13</v>
      </c>
      <c r="O419" s="66"/>
      <c r="P419" s="66">
        <v>15.84</v>
      </c>
      <c r="Q419" s="66">
        <v>13.25</v>
      </c>
      <c r="R419" s="66">
        <v>18.98</v>
      </c>
      <c r="S419" s="66"/>
    </row>
    <row r="420" spans="1:19" x14ac:dyDescent="0.4">
      <c r="A420" s="13">
        <v>44978</v>
      </c>
      <c r="J420" s="68">
        <v>44978</v>
      </c>
      <c r="K420" s="66"/>
      <c r="L420" s="66">
        <v>8.15</v>
      </c>
      <c r="M420" s="66"/>
      <c r="N420" s="66">
        <v>13.71</v>
      </c>
      <c r="O420" s="66"/>
      <c r="P420" s="66">
        <v>14.77</v>
      </c>
      <c r="Q420" s="66">
        <v>16.3</v>
      </c>
      <c r="R420" s="66">
        <v>16.23</v>
      </c>
      <c r="S420" s="66"/>
    </row>
    <row r="421" spans="1:19" x14ac:dyDescent="0.4">
      <c r="A421" s="13">
        <v>44979</v>
      </c>
      <c r="J421" s="68">
        <v>44979</v>
      </c>
      <c r="K421" s="66"/>
      <c r="L421" s="66">
        <v>15.57</v>
      </c>
      <c r="M421" s="66"/>
      <c r="N421" s="66">
        <v>18.88</v>
      </c>
      <c r="O421" s="66"/>
      <c r="P421" s="66">
        <v>18.32</v>
      </c>
      <c r="Q421" s="66">
        <v>14.7</v>
      </c>
      <c r="R421" s="66">
        <v>19.05</v>
      </c>
      <c r="S421" s="66"/>
    </row>
    <row r="422" spans="1:19" x14ac:dyDescent="0.4">
      <c r="A422" s="13">
        <v>44980</v>
      </c>
      <c r="J422" s="68">
        <v>44980</v>
      </c>
      <c r="K422" s="66"/>
      <c r="L422" s="66">
        <v>7.55</v>
      </c>
      <c r="M422" s="66"/>
      <c r="N422" s="66">
        <v>10.19</v>
      </c>
      <c r="O422" s="66"/>
      <c r="P422" s="66">
        <v>9.94</v>
      </c>
      <c r="Q422" s="66">
        <v>12.25</v>
      </c>
      <c r="R422" s="66">
        <v>6.41</v>
      </c>
      <c r="S422" s="66"/>
    </row>
    <row r="423" spans="1:19" x14ac:dyDescent="0.4">
      <c r="A423" s="13">
        <v>44981</v>
      </c>
      <c r="J423" s="68">
        <v>44981</v>
      </c>
      <c r="K423" s="66"/>
      <c r="L423" s="66">
        <v>9.73</v>
      </c>
      <c r="M423" s="66"/>
      <c r="N423" s="66">
        <v>10.34</v>
      </c>
      <c r="O423" s="66"/>
      <c r="P423" s="66">
        <v>6.18</v>
      </c>
      <c r="Q423" s="66">
        <v>4.33</v>
      </c>
      <c r="R423" s="66">
        <v>3.41</v>
      </c>
      <c r="S423" s="66"/>
    </row>
    <row r="424" spans="1:19" x14ac:dyDescent="0.4">
      <c r="A424" s="13">
        <v>44982</v>
      </c>
      <c r="J424" s="68">
        <v>44982</v>
      </c>
      <c r="K424" s="66"/>
      <c r="L424" s="66">
        <v>9.32</v>
      </c>
      <c r="M424" s="66"/>
      <c r="N424" s="66">
        <v>8.93</v>
      </c>
      <c r="O424" s="66"/>
      <c r="P424" s="66">
        <v>13.18</v>
      </c>
      <c r="Q424" s="66">
        <v>12.93</v>
      </c>
      <c r="R424" s="66">
        <v>11.81</v>
      </c>
      <c r="S424" s="66"/>
    </row>
    <row r="425" spans="1:19" x14ac:dyDescent="0.4">
      <c r="A425" s="13">
        <v>44983</v>
      </c>
      <c r="J425" s="68">
        <v>44983</v>
      </c>
      <c r="K425" s="66"/>
      <c r="L425" s="66">
        <v>14.48</v>
      </c>
      <c r="M425" s="66"/>
      <c r="N425" s="66">
        <v>17.940000000000001</v>
      </c>
      <c r="O425" s="66"/>
      <c r="P425" s="66">
        <v>20.05</v>
      </c>
      <c r="Q425" s="66">
        <v>17.38</v>
      </c>
      <c r="R425" s="66">
        <v>18.920000000000002</v>
      </c>
      <c r="S425" s="66"/>
    </row>
    <row r="426" spans="1:19" x14ac:dyDescent="0.4">
      <c r="A426" s="13">
        <v>44984</v>
      </c>
      <c r="J426" s="68">
        <v>44984</v>
      </c>
      <c r="K426" s="66"/>
      <c r="L426" s="66">
        <v>19.53</v>
      </c>
      <c r="M426" s="66"/>
      <c r="N426" s="66">
        <v>20.02</v>
      </c>
      <c r="O426" s="66"/>
      <c r="P426" s="66">
        <v>19.309999999999999</v>
      </c>
      <c r="Q426" s="66">
        <v>19.3</v>
      </c>
      <c r="R426" s="66">
        <v>20.13</v>
      </c>
      <c r="S426" s="66"/>
    </row>
    <row r="427" spans="1:19" x14ac:dyDescent="0.4">
      <c r="A427" s="13">
        <v>44985</v>
      </c>
      <c r="J427" s="68">
        <v>44985</v>
      </c>
      <c r="K427" s="66"/>
      <c r="L427" s="66">
        <v>19.510000000000002</v>
      </c>
      <c r="M427" s="66"/>
      <c r="N427" s="66">
        <v>19.600000000000001</v>
      </c>
      <c r="O427" s="66"/>
      <c r="P427" s="66">
        <v>19.399999999999999</v>
      </c>
      <c r="Q427" s="66">
        <v>18.64</v>
      </c>
      <c r="R427" s="66">
        <v>19.7</v>
      </c>
      <c r="S427" s="66"/>
    </row>
    <row r="428" spans="1:19" x14ac:dyDescent="0.4">
      <c r="A428" s="13">
        <v>44986</v>
      </c>
      <c r="J428" s="68">
        <v>44986</v>
      </c>
      <c r="K428" s="66"/>
      <c r="L428" s="66">
        <v>5.32</v>
      </c>
      <c r="M428" s="66"/>
      <c r="N428" s="66">
        <v>12.02</v>
      </c>
      <c r="O428" s="66"/>
      <c r="P428" s="66">
        <v>14.68</v>
      </c>
      <c r="Q428" s="66">
        <v>15.66</v>
      </c>
      <c r="R428" s="66">
        <v>16.75</v>
      </c>
      <c r="S428" s="66"/>
    </row>
    <row r="429" spans="1:19" x14ac:dyDescent="0.4">
      <c r="A429" s="13">
        <v>44987</v>
      </c>
      <c r="J429" s="68">
        <v>44987</v>
      </c>
      <c r="K429" s="66"/>
      <c r="L429" s="66">
        <v>8.91</v>
      </c>
      <c r="M429" s="66"/>
      <c r="N429" s="66">
        <v>17.22</v>
      </c>
      <c r="O429" s="66"/>
      <c r="P429" s="66">
        <v>13.4</v>
      </c>
      <c r="Q429" s="66">
        <v>13.88</v>
      </c>
      <c r="R429" s="66">
        <v>15.44</v>
      </c>
      <c r="S429" s="66"/>
    </row>
    <row r="430" spans="1:19" x14ac:dyDescent="0.4">
      <c r="A430" s="13">
        <v>44988</v>
      </c>
      <c r="J430" s="68">
        <v>44988</v>
      </c>
      <c r="K430" s="66"/>
      <c r="L430" s="66">
        <v>19.25</v>
      </c>
      <c r="M430" s="66"/>
      <c r="N430" s="66">
        <v>19.920000000000002</v>
      </c>
      <c r="O430" s="66"/>
      <c r="P430" s="66">
        <v>20.010000000000002</v>
      </c>
      <c r="Q430" s="66">
        <v>19.899999999999999</v>
      </c>
      <c r="R430" s="66">
        <v>20.56</v>
      </c>
      <c r="S430" s="66"/>
    </row>
    <row r="431" spans="1:19" x14ac:dyDescent="0.4">
      <c r="A431" s="13">
        <v>44989</v>
      </c>
      <c r="J431" s="68">
        <v>44989</v>
      </c>
      <c r="K431" s="66"/>
      <c r="L431" s="66">
        <v>14.81</v>
      </c>
      <c r="M431" s="66"/>
      <c r="N431" s="66">
        <v>15.1</v>
      </c>
      <c r="O431" s="66"/>
      <c r="P431" s="66">
        <v>13.11</v>
      </c>
      <c r="Q431" s="66">
        <v>13.85</v>
      </c>
      <c r="R431" s="66">
        <v>14.07</v>
      </c>
      <c r="S431" s="66"/>
    </row>
    <row r="432" spans="1:19" x14ac:dyDescent="0.4">
      <c r="A432" s="13">
        <v>44990</v>
      </c>
      <c r="J432" s="68">
        <v>44990</v>
      </c>
      <c r="K432" s="66"/>
      <c r="L432" s="66">
        <v>20.170000000000002</v>
      </c>
      <c r="M432" s="66"/>
      <c r="N432" s="66">
        <v>20.23</v>
      </c>
      <c r="O432" s="66"/>
      <c r="P432" s="66">
        <v>19.71</v>
      </c>
      <c r="Q432" s="66">
        <v>19.829999999999998</v>
      </c>
      <c r="R432" s="66">
        <v>19.010000000000002</v>
      </c>
      <c r="S432" s="66"/>
    </row>
    <row r="433" spans="1:19" x14ac:dyDescent="0.4">
      <c r="A433" s="13">
        <v>44991</v>
      </c>
      <c r="J433" s="68">
        <v>44991</v>
      </c>
      <c r="K433" s="66"/>
      <c r="L433" s="66">
        <v>20.239999999999998</v>
      </c>
      <c r="M433" s="66"/>
      <c r="N433" s="66">
        <v>20.59</v>
      </c>
      <c r="O433" s="66"/>
      <c r="P433" s="66">
        <v>20.32</v>
      </c>
      <c r="Q433" s="66">
        <v>20.13</v>
      </c>
      <c r="R433" s="66">
        <v>20.32</v>
      </c>
      <c r="S433" s="66"/>
    </row>
    <row r="434" spans="1:19" x14ac:dyDescent="0.4">
      <c r="A434" s="13">
        <v>44992</v>
      </c>
      <c r="J434" s="68">
        <v>44992</v>
      </c>
      <c r="K434" s="66"/>
      <c r="L434" s="66">
        <v>18.600000000000001</v>
      </c>
      <c r="M434" s="66"/>
      <c r="N434" s="66">
        <v>18.93</v>
      </c>
      <c r="O434" s="66"/>
      <c r="P434" s="66">
        <v>18.77</v>
      </c>
      <c r="Q434" s="66">
        <v>19.55</v>
      </c>
      <c r="R434" s="66">
        <v>20.32</v>
      </c>
      <c r="S434" s="66"/>
    </row>
    <row r="435" spans="1:19" x14ac:dyDescent="0.4">
      <c r="A435" s="13">
        <v>44993</v>
      </c>
      <c r="J435" s="68">
        <v>44993</v>
      </c>
      <c r="K435" s="66"/>
      <c r="L435" s="66">
        <v>16.8</v>
      </c>
      <c r="M435" s="66"/>
      <c r="N435" s="66">
        <v>17.41</v>
      </c>
      <c r="O435" s="66"/>
      <c r="P435" s="66">
        <v>17.59</v>
      </c>
      <c r="Q435" s="66">
        <v>17.14</v>
      </c>
      <c r="R435" s="66">
        <v>17.920000000000002</v>
      </c>
      <c r="S435" s="66"/>
    </row>
    <row r="436" spans="1:19" x14ac:dyDescent="0.4">
      <c r="A436" s="13">
        <v>44994</v>
      </c>
      <c r="J436" s="68">
        <v>44994</v>
      </c>
      <c r="K436" s="66"/>
      <c r="L436" s="66">
        <v>12.74</v>
      </c>
      <c r="M436" s="66"/>
      <c r="N436" s="66">
        <v>13.16</v>
      </c>
      <c r="O436" s="66"/>
      <c r="P436" s="66">
        <v>11.74</v>
      </c>
      <c r="Q436" s="66">
        <v>14.48</v>
      </c>
      <c r="R436" s="66">
        <v>11.75</v>
      </c>
      <c r="S436" s="66"/>
    </row>
    <row r="437" spans="1:19" x14ac:dyDescent="0.4">
      <c r="A437" s="13">
        <v>44995</v>
      </c>
      <c r="J437" s="68">
        <v>44995</v>
      </c>
      <c r="K437" s="66"/>
      <c r="L437" s="66">
        <v>16.84</v>
      </c>
      <c r="M437" s="66"/>
      <c r="N437" s="66">
        <v>18.059999999999999</v>
      </c>
      <c r="O437" s="66"/>
      <c r="P437" s="66">
        <v>17.77</v>
      </c>
      <c r="Q437" s="66">
        <v>17.420000000000002</v>
      </c>
      <c r="R437" s="66">
        <v>17.93</v>
      </c>
      <c r="S437" s="66"/>
    </row>
    <row r="438" spans="1:19" x14ac:dyDescent="0.4">
      <c r="A438" s="13">
        <v>44996</v>
      </c>
      <c r="J438" s="68">
        <v>44996</v>
      </c>
      <c r="K438" s="66"/>
      <c r="L438" s="66">
        <v>19.170000000000002</v>
      </c>
      <c r="M438" s="66"/>
      <c r="N438" s="66">
        <v>19.48</v>
      </c>
      <c r="O438" s="66"/>
      <c r="P438" s="66">
        <v>18.75</v>
      </c>
      <c r="Q438" s="66">
        <v>19.03</v>
      </c>
      <c r="R438" s="66">
        <v>19.420000000000002</v>
      </c>
      <c r="S438" s="66"/>
    </row>
    <row r="439" spans="1:19" x14ac:dyDescent="0.4">
      <c r="A439" s="13">
        <v>44997</v>
      </c>
      <c r="J439" s="68">
        <v>44997</v>
      </c>
      <c r="K439" s="66"/>
      <c r="L439" s="66">
        <v>15.25</v>
      </c>
      <c r="M439" s="66"/>
      <c r="N439" s="66">
        <v>13.25</v>
      </c>
      <c r="O439" s="66"/>
      <c r="P439" s="66">
        <v>17.89</v>
      </c>
      <c r="Q439" s="66">
        <v>17.809999999999999</v>
      </c>
      <c r="R439" s="66">
        <v>16.53</v>
      </c>
      <c r="S439" s="66"/>
    </row>
    <row r="440" spans="1:19" x14ac:dyDescent="0.4">
      <c r="A440" s="13">
        <v>44998</v>
      </c>
      <c r="J440" s="68">
        <v>44998</v>
      </c>
      <c r="K440" s="66"/>
      <c r="L440" s="66">
        <v>17.48</v>
      </c>
      <c r="M440" s="66"/>
      <c r="N440" s="66">
        <v>19.829999999999998</v>
      </c>
      <c r="O440" s="66"/>
      <c r="P440" s="66">
        <v>14.19</v>
      </c>
      <c r="Q440" s="66">
        <v>12.82</v>
      </c>
      <c r="R440" s="66">
        <v>17.14</v>
      </c>
      <c r="S440" s="66"/>
    </row>
    <row r="441" spans="1:19" x14ac:dyDescent="0.4">
      <c r="A441" s="13">
        <v>44999</v>
      </c>
      <c r="J441" s="68">
        <v>44999</v>
      </c>
      <c r="K441" s="66"/>
      <c r="L441" s="66">
        <v>21.49</v>
      </c>
      <c r="M441" s="66"/>
      <c r="N441" s="66">
        <v>22.12</v>
      </c>
      <c r="O441" s="66"/>
      <c r="P441" s="66">
        <v>21.35</v>
      </c>
      <c r="Q441" s="66">
        <v>21.44</v>
      </c>
      <c r="R441" s="66">
        <v>21.59</v>
      </c>
      <c r="S441" s="66"/>
    </row>
    <row r="442" spans="1:19" x14ac:dyDescent="0.4">
      <c r="A442" s="13">
        <v>45000</v>
      </c>
      <c r="J442" s="68">
        <v>45000</v>
      </c>
      <c r="K442" s="66"/>
      <c r="L442" s="66">
        <v>21.68</v>
      </c>
      <c r="M442" s="66"/>
      <c r="N442" s="66">
        <v>20.83</v>
      </c>
      <c r="O442" s="66"/>
      <c r="P442" s="66">
        <v>21.22</v>
      </c>
      <c r="Q442" s="66">
        <v>21.33</v>
      </c>
      <c r="R442" s="66">
        <v>19.27</v>
      </c>
      <c r="S442" s="66"/>
    </row>
    <row r="443" spans="1:19" x14ac:dyDescent="0.4">
      <c r="A443" s="13">
        <v>45001</v>
      </c>
      <c r="J443" s="68">
        <v>45001</v>
      </c>
      <c r="K443" s="66"/>
      <c r="L443" s="66">
        <v>4.5599999999999996</v>
      </c>
      <c r="M443" s="66"/>
      <c r="N443" s="66">
        <v>11.89</v>
      </c>
      <c r="O443" s="66"/>
      <c r="P443" s="66">
        <v>10.84</v>
      </c>
      <c r="Q443" s="66">
        <v>14.55</v>
      </c>
      <c r="R443" s="66">
        <v>8.98</v>
      </c>
      <c r="S443" s="66"/>
    </row>
    <row r="444" spans="1:19" x14ac:dyDescent="0.4">
      <c r="A444" s="13">
        <v>45002</v>
      </c>
      <c r="J444" s="68">
        <v>45002</v>
      </c>
      <c r="K444" s="66"/>
      <c r="L444" s="66">
        <v>9.5399999999999991</v>
      </c>
      <c r="M444" s="66"/>
      <c r="N444" s="66">
        <v>9.6199999999999992</v>
      </c>
      <c r="O444" s="66"/>
      <c r="P444" s="66">
        <v>4.6900000000000004</v>
      </c>
      <c r="Q444" s="66">
        <v>4.03</v>
      </c>
      <c r="R444" s="66">
        <v>3.55</v>
      </c>
      <c r="S444" s="66"/>
    </row>
    <row r="445" spans="1:19" x14ac:dyDescent="0.4">
      <c r="A445" s="13">
        <v>45003</v>
      </c>
      <c r="J445" s="68">
        <v>45003</v>
      </c>
      <c r="K445" s="66"/>
      <c r="L445" s="66">
        <v>8.49</v>
      </c>
      <c r="M445" s="66"/>
      <c r="N445" s="66">
        <v>8.9</v>
      </c>
      <c r="O445" s="66"/>
      <c r="P445" s="66">
        <v>8.3699999999999992</v>
      </c>
      <c r="Q445" s="66">
        <v>6.63</v>
      </c>
      <c r="R445" s="66">
        <v>10.78</v>
      </c>
      <c r="S445" s="66"/>
    </row>
    <row r="446" spans="1:19" x14ac:dyDescent="0.4">
      <c r="A446" s="13">
        <v>45004</v>
      </c>
      <c r="J446" s="68">
        <v>45004</v>
      </c>
      <c r="K446" s="66"/>
      <c r="L446" s="66">
        <v>22.14</v>
      </c>
      <c r="M446" s="66"/>
      <c r="N446" s="66">
        <v>21.55</v>
      </c>
      <c r="O446" s="66"/>
      <c r="P446" s="66">
        <v>22.04</v>
      </c>
      <c r="Q446" s="66">
        <v>21.97</v>
      </c>
      <c r="R446" s="66">
        <v>22.45</v>
      </c>
      <c r="S446" s="66"/>
    </row>
    <row r="447" spans="1:19" x14ac:dyDescent="0.4">
      <c r="A447" s="13">
        <v>45005</v>
      </c>
      <c r="J447" s="68">
        <v>45005</v>
      </c>
      <c r="K447" s="66"/>
      <c r="L447" s="66">
        <v>20.2</v>
      </c>
      <c r="M447" s="66"/>
      <c r="N447" s="66">
        <v>16.96</v>
      </c>
      <c r="O447" s="66"/>
      <c r="P447" s="66">
        <v>19.04</v>
      </c>
      <c r="Q447" s="66">
        <v>18.63</v>
      </c>
      <c r="R447" s="66">
        <v>18.89</v>
      </c>
      <c r="S447" s="66"/>
    </row>
    <row r="448" spans="1:19" x14ac:dyDescent="0.4">
      <c r="A448" s="13">
        <v>45006</v>
      </c>
      <c r="J448" s="68">
        <v>45006</v>
      </c>
      <c r="K448" s="66"/>
      <c r="L448" s="66">
        <v>2.97</v>
      </c>
      <c r="M448" s="66"/>
      <c r="N448" s="66">
        <v>2.35</v>
      </c>
      <c r="O448" s="66"/>
      <c r="P448" s="66">
        <v>2.84</v>
      </c>
      <c r="Q448" s="66">
        <v>3.87</v>
      </c>
      <c r="R448" s="66">
        <v>2.09</v>
      </c>
      <c r="S448" s="66"/>
    </row>
    <row r="449" spans="1:19" x14ac:dyDescent="0.4">
      <c r="A449" s="13">
        <v>45007</v>
      </c>
      <c r="J449" s="68">
        <v>45007</v>
      </c>
      <c r="K449" s="66"/>
      <c r="L449" s="66">
        <v>22.21</v>
      </c>
      <c r="M449" s="66"/>
      <c r="N449" s="66">
        <v>17.82</v>
      </c>
      <c r="O449" s="66"/>
      <c r="P449" s="66">
        <v>20.67</v>
      </c>
      <c r="Q449" s="66">
        <v>19.78</v>
      </c>
      <c r="R449" s="66">
        <v>15.51</v>
      </c>
      <c r="S449" s="66"/>
    </row>
    <row r="450" spans="1:19" x14ac:dyDescent="0.4">
      <c r="A450" s="13">
        <v>45008</v>
      </c>
      <c r="J450" s="68">
        <v>45008</v>
      </c>
      <c r="K450" s="66"/>
      <c r="L450" s="66">
        <v>2.64</v>
      </c>
      <c r="M450" s="66"/>
      <c r="N450" s="66">
        <v>1.77</v>
      </c>
      <c r="O450" s="66"/>
      <c r="P450" s="66">
        <v>0.23</v>
      </c>
      <c r="Q450" s="66">
        <v>5.6</v>
      </c>
      <c r="R450" s="66">
        <v>2.63</v>
      </c>
      <c r="S450" s="66"/>
    </row>
    <row r="451" spans="1:19" x14ac:dyDescent="0.4">
      <c r="A451" s="13">
        <v>45009</v>
      </c>
      <c r="J451" s="68">
        <v>45009</v>
      </c>
      <c r="K451" s="66"/>
      <c r="L451" s="66">
        <v>2.8</v>
      </c>
      <c r="M451" s="66"/>
      <c r="N451" s="66">
        <v>6.32</v>
      </c>
      <c r="O451" s="66"/>
      <c r="P451" s="66">
        <v>11.34</v>
      </c>
      <c r="Q451" s="66">
        <v>5.8</v>
      </c>
      <c r="R451" s="66">
        <v>15.16</v>
      </c>
      <c r="S451" s="66"/>
    </row>
    <row r="452" spans="1:19" x14ac:dyDescent="0.4">
      <c r="A452" s="13">
        <v>45010</v>
      </c>
      <c r="J452" s="68">
        <v>45010</v>
      </c>
      <c r="K452" s="66"/>
      <c r="L452" s="66">
        <v>16.21</v>
      </c>
      <c r="M452" s="66"/>
      <c r="N452" s="66">
        <v>16.53</v>
      </c>
      <c r="O452" s="66"/>
      <c r="P452" s="66">
        <v>17.11</v>
      </c>
      <c r="Q452" s="66">
        <v>11.92</v>
      </c>
      <c r="R452" s="66">
        <v>5.65</v>
      </c>
      <c r="S452" s="66"/>
    </row>
    <row r="453" spans="1:19" x14ac:dyDescent="0.4">
      <c r="A453" s="13">
        <v>45011</v>
      </c>
      <c r="J453" s="68">
        <v>45011</v>
      </c>
      <c r="K453" s="66"/>
      <c r="L453" s="66">
        <v>6.86</v>
      </c>
      <c r="M453" s="66"/>
      <c r="N453" s="66">
        <v>8.11</v>
      </c>
      <c r="O453" s="66"/>
      <c r="P453" s="66">
        <v>4.78</v>
      </c>
      <c r="Q453" s="66">
        <v>3.67</v>
      </c>
      <c r="R453" s="66">
        <v>4.4000000000000004</v>
      </c>
      <c r="S453" s="66"/>
    </row>
    <row r="454" spans="1:19" x14ac:dyDescent="0.4">
      <c r="A454" s="13">
        <v>45012</v>
      </c>
      <c r="J454" s="68">
        <v>45012</v>
      </c>
      <c r="K454" s="66"/>
      <c r="L454" s="66">
        <v>16.38</v>
      </c>
      <c r="M454" s="66"/>
      <c r="N454" s="66">
        <v>15.71</v>
      </c>
      <c r="O454" s="66"/>
      <c r="P454" s="66">
        <v>18.29</v>
      </c>
      <c r="Q454" s="66">
        <v>19.97</v>
      </c>
      <c r="R454" s="66">
        <v>18.38</v>
      </c>
      <c r="S454" s="66"/>
    </row>
    <row r="455" spans="1:19" x14ac:dyDescent="0.4">
      <c r="A455" s="13">
        <v>45013</v>
      </c>
      <c r="J455" s="68">
        <v>45013</v>
      </c>
      <c r="K455" s="66"/>
      <c r="L455" s="66">
        <v>24.46</v>
      </c>
      <c r="M455" s="66"/>
      <c r="N455" s="66">
        <v>24.08</v>
      </c>
      <c r="O455" s="66"/>
      <c r="P455" s="66">
        <v>23.74</v>
      </c>
      <c r="Q455" s="66">
        <v>23.23</v>
      </c>
      <c r="R455" s="66">
        <v>23.49</v>
      </c>
      <c r="S455" s="66"/>
    </row>
    <row r="456" spans="1:19" x14ac:dyDescent="0.4">
      <c r="A456" s="13">
        <v>45014</v>
      </c>
      <c r="J456" s="68">
        <v>45014</v>
      </c>
      <c r="K456" s="66"/>
      <c r="L456" s="66">
        <v>23.03</v>
      </c>
      <c r="M456" s="66"/>
      <c r="N456" s="66">
        <v>22.89</v>
      </c>
      <c r="O456" s="66"/>
      <c r="P456" s="66">
        <v>23.02</v>
      </c>
      <c r="Q456" s="66">
        <v>23.4</v>
      </c>
      <c r="R456" s="66">
        <v>22.24</v>
      </c>
      <c r="S456" s="66"/>
    </row>
    <row r="457" spans="1:19" x14ac:dyDescent="0.4">
      <c r="A457" s="13">
        <v>45015</v>
      </c>
      <c r="J457" s="68">
        <v>45015</v>
      </c>
      <c r="K457" s="66"/>
      <c r="L457" s="66">
        <v>21.5</v>
      </c>
      <c r="M457" s="66"/>
      <c r="N457" s="66">
        <v>20.45</v>
      </c>
      <c r="O457" s="66"/>
      <c r="P457" s="66">
        <v>18.309999999999999</v>
      </c>
      <c r="Q457" s="66">
        <v>20.95</v>
      </c>
      <c r="R457" s="66">
        <v>17.91</v>
      </c>
      <c r="S457" s="66"/>
    </row>
    <row r="458" spans="1:19" x14ac:dyDescent="0.4">
      <c r="A458" s="13">
        <v>45016</v>
      </c>
      <c r="J458" s="68">
        <v>45016</v>
      </c>
      <c r="K458" s="66"/>
      <c r="L458" s="66">
        <v>22.77</v>
      </c>
      <c r="M458" s="66"/>
      <c r="N458" s="66">
        <v>22.81</v>
      </c>
      <c r="O458" s="66"/>
      <c r="P458" s="66">
        <v>20.79</v>
      </c>
      <c r="Q458" s="66">
        <v>20.149999999999999</v>
      </c>
      <c r="R458" s="66">
        <v>14.5</v>
      </c>
      <c r="S458" s="66"/>
    </row>
    <row r="459" spans="1:19" x14ac:dyDescent="0.4">
      <c r="A459" s="13">
        <v>45017</v>
      </c>
      <c r="J459" s="68">
        <v>45017</v>
      </c>
      <c r="K459" s="66"/>
      <c r="L459" s="66">
        <v>23.36</v>
      </c>
      <c r="M459" s="66"/>
      <c r="N459" s="66">
        <v>21.81</v>
      </c>
      <c r="O459" s="66"/>
      <c r="P459" s="66">
        <v>22.39</v>
      </c>
      <c r="Q459" s="66">
        <v>23.07</v>
      </c>
      <c r="R459" s="66">
        <v>22.49</v>
      </c>
      <c r="S459" s="66"/>
    </row>
    <row r="460" spans="1:19" x14ac:dyDescent="0.4">
      <c r="A460" s="13">
        <v>45018</v>
      </c>
      <c r="J460" s="68">
        <v>45018</v>
      </c>
      <c r="K460" s="66"/>
      <c r="L460" s="66">
        <v>24.72</v>
      </c>
      <c r="M460" s="66"/>
      <c r="N460" s="66">
        <v>19.78</v>
      </c>
      <c r="O460" s="66"/>
      <c r="P460" s="66">
        <v>20.16</v>
      </c>
      <c r="Q460" s="66">
        <v>19.07</v>
      </c>
      <c r="R460" s="66">
        <v>21.4</v>
      </c>
      <c r="S460" s="66"/>
    </row>
    <row r="461" spans="1:19" x14ac:dyDescent="0.4">
      <c r="A461" s="13">
        <v>45019</v>
      </c>
      <c r="J461" s="68">
        <v>45019</v>
      </c>
      <c r="K461" s="66"/>
      <c r="L461" s="66">
        <v>23.83</v>
      </c>
      <c r="M461" s="66"/>
      <c r="N461" s="66">
        <v>25.09</v>
      </c>
      <c r="O461" s="66"/>
      <c r="P461" s="66">
        <v>24.11</v>
      </c>
      <c r="Q461" s="66">
        <v>24.4</v>
      </c>
      <c r="R461" s="66">
        <v>22.05</v>
      </c>
      <c r="S461" s="66"/>
    </row>
    <row r="462" spans="1:19" x14ac:dyDescent="0.4">
      <c r="A462" s="13">
        <v>45020</v>
      </c>
      <c r="J462" s="68">
        <v>45020</v>
      </c>
      <c r="K462" s="66"/>
      <c r="L462" s="66">
        <v>23.65</v>
      </c>
      <c r="M462" s="66"/>
      <c r="N462" s="66">
        <v>19.89</v>
      </c>
      <c r="O462" s="66"/>
      <c r="P462" s="66">
        <v>21.73</v>
      </c>
      <c r="Q462" s="66">
        <v>23.32</v>
      </c>
      <c r="R462" s="66">
        <v>23.3</v>
      </c>
      <c r="S462" s="66"/>
    </row>
    <row r="463" spans="1:19" x14ac:dyDescent="0.4">
      <c r="A463" s="13">
        <v>45021</v>
      </c>
      <c r="J463" s="68">
        <v>45021</v>
      </c>
      <c r="K463" s="66"/>
      <c r="L463" s="66">
        <v>3.54</v>
      </c>
      <c r="M463" s="66"/>
      <c r="N463" s="66">
        <v>3.21</v>
      </c>
      <c r="O463" s="66"/>
      <c r="P463" s="66">
        <v>5.33</v>
      </c>
      <c r="Q463" s="66">
        <v>4.9400000000000004</v>
      </c>
      <c r="R463" s="66">
        <v>3.42</v>
      </c>
      <c r="S463" s="66"/>
    </row>
    <row r="464" spans="1:19" x14ac:dyDescent="0.4">
      <c r="A464" s="13">
        <v>45022</v>
      </c>
      <c r="J464" s="68">
        <v>45022</v>
      </c>
      <c r="K464" s="66"/>
      <c r="L464" s="66">
        <v>10.9</v>
      </c>
      <c r="M464" s="66"/>
      <c r="N464" s="66">
        <v>3.05</v>
      </c>
      <c r="O464" s="66"/>
      <c r="P464" s="66">
        <v>6.83</v>
      </c>
      <c r="Q464" s="66">
        <v>16.260000000000002</v>
      </c>
      <c r="R464" s="66">
        <v>2.25</v>
      </c>
      <c r="S464" s="66"/>
    </row>
    <row r="465" spans="1:19" x14ac:dyDescent="0.4">
      <c r="A465" s="13">
        <v>45023</v>
      </c>
      <c r="J465" s="68">
        <v>45023</v>
      </c>
      <c r="K465" s="66"/>
      <c r="L465" s="66">
        <v>4.21</v>
      </c>
      <c r="M465" s="66"/>
      <c r="N465" s="66">
        <v>4.1500000000000004</v>
      </c>
      <c r="O465" s="66"/>
      <c r="P465" s="66">
        <v>3.26</v>
      </c>
      <c r="Q465" s="66">
        <v>3.52</v>
      </c>
      <c r="R465" s="66">
        <v>3.5</v>
      </c>
      <c r="S465" s="66"/>
    </row>
    <row r="466" spans="1:19" x14ac:dyDescent="0.4">
      <c r="A466" s="13">
        <v>45024</v>
      </c>
      <c r="J466" s="68">
        <v>45024</v>
      </c>
      <c r="K466" s="66"/>
      <c r="L466" s="66">
        <v>19.850000000000001</v>
      </c>
      <c r="M466" s="66"/>
      <c r="N466" s="66">
        <v>24</v>
      </c>
      <c r="O466" s="66"/>
      <c r="P466" s="66">
        <v>25.45</v>
      </c>
      <c r="Q466" s="66">
        <v>21.7</v>
      </c>
      <c r="R466" s="66">
        <v>23.75</v>
      </c>
      <c r="S466" s="66"/>
    </row>
    <row r="467" spans="1:19" x14ac:dyDescent="0.4">
      <c r="A467" s="13">
        <v>45025</v>
      </c>
      <c r="J467" s="68">
        <v>45025</v>
      </c>
      <c r="K467" s="66"/>
      <c r="L467" s="66">
        <v>25.98</v>
      </c>
      <c r="M467" s="66"/>
      <c r="N467" s="66">
        <v>25.82</v>
      </c>
      <c r="O467" s="66"/>
      <c r="P467" s="66">
        <v>25.94</v>
      </c>
      <c r="Q467" s="66">
        <v>25.35</v>
      </c>
      <c r="R467" s="66">
        <v>25.82</v>
      </c>
      <c r="S467" s="66"/>
    </row>
    <row r="468" spans="1:19" x14ac:dyDescent="0.4">
      <c r="A468" s="13">
        <v>45026</v>
      </c>
      <c r="J468" s="68">
        <v>45026</v>
      </c>
      <c r="K468" s="66"/>
      <c r="L468" s="66">
        <v>23.72</v>
      </c>
      <c r="M468" s="66"/>
      <c r="N468" s="66">
        <v>22.83</v>
      </c>
      <c r="O468" s="66"/>
      <c r="P468" s="66">
        <v>25.26</v>
      </c>
      <c r="Q468" s="66">
        <v>24.22</v>
      </c>
      <c r="R468" s="66">
        <v>21.63</v>
      </c>
      <c r="S468" s="66"/>
    </row>
    <row r="469" spans="1:19" x14ac:dyDescent="0.4">
      <c r="A469" s="13">
        <v>45027</v>
      </c>
      <c r="J469" s="68">
        <v>45027</v>
      </c>
      <c r="K469" s="66"/>
      <c r="L469" s="66">
        <v>24.19</v>
      </c>
      <c r="M469" s="66"/>
      <c r="N469" s="66">
        <v>23.57</v>
      </c>
      <c r="O469" s="66"/>
      <c r="P469" s="66">
        <v>22.92</v>
      </c>
      <c r="Q469" s="66">
        <v>24.13</v>
      </c>
      <c r="R469" s="66">
        <v>21.04</v>
      </c>
      <c r="S469" s="66"/>
    </row>
    <row r="470" spans="1:19" x14ac:dyDescent="0.4">
      <c r="A470" s="13">
        <v>45028</v>
      </c>
      <c r="J470" s="68">
        <v>45028</v>
      </c>
      <c r="K470" s="66"/>
      <c r="L470" s="66">
        <v>19.5</v>
      </c>
      <c r="M470" s="66"/>
      <c r="N470" s="66">
        <v>17.899999999999999</v>
      </c>
      <c r="O470" s="66"/>
      <c r="P470" s="66">
        <v>5.09</v>
      </c>
      <c r="Q470" s="66">
        <v>7.53</v>
      </c>
      <c r="R470" s="66">
        <v>11.72</v>
      </c>
      <c r="S470" s="66"/>
    </row>
    <row r="471" spans="1:19" x14ac:dyDescent="0.4">
      <c r="A471" s="13">
        <v>45029</v>
      </c>
      <c r="J471" s="68">
        <v>45029</v>
      </c>
      <c r="K471" s="66"/>
      <c r="L471" s="66">
        <v>25.71</v>
      </c>
      <c r="M471" s="66"/>
      <c r="N471" s="66">
        <v>25.45</v>
      </c>
      <c r="O471" s="66"/>
      <c r="P471" s="66">
        <v>25.07</v>
      </c>
      <c r="Q471" s="66">
        <v>25.25</v>
      </c>
      <c r="R471" s="66">
        <v>25.51</v>
      </c>
      <c r="S471" s="66"/>
    </row>
    <row r="472" spans="1:19" x14ac:dyDescent="0.4">
      <c r="A472" s="13">
        <v>45030</v>
      </c>
      <c r="J472" s="68">
        <v>45030</v>
      </c>
      <c r="K472" s="66"/>
      <c r="L472" s="66">
        <v>15.93</v>
      </c>
      <c r="M472" s="66"/>
      <c r="N472" s="66">
        <v>7.65</v>
      </c>
      <c r="O472" s="66"/>
      <c r="P472" s="66">
        <v>8.0299999999999994</v>
      </c>
      <c r="Q472" s="66">
        <v>10.88</v>
      </c>
      <c r="R472" s="66">
        <v>9.31</v>
      </c>
      <c r="S472" s="66"/>
    </row>
    <row r="473" spans="1:19" x14ac:dyDescent="0.4">
      <c r="A473" s="13">
        <v>45031</v>
      </c>
      <c r="J473" s="68">
        <v>45031</v>
      </c>
      <c r="K473" s="66"/>
      <c r="L473" s="66">
        <v>4.6900000000000004</v>
      </c>
      <c r="M473" s="66"/>
      <c r="N473" s="66">
        <v>3.15</v>
      </c>
      <c r="O473" s="66"/>
      <c r="P473" s="66">
        <v>6.29</v>
      </c>
      <c r="Q473" s="66">
        <v>4</v>
      </c>
      <c r="R473" s="66">
        <v>3.54</v>
      </c>
      <c r="S473" s="66"/>
    </row>
    <row r="474" spans="1:19" x14ac:dyDescent="0.4">
      <c r="A474" s="13">
        <v>45032</v>
      </c>
      <c r="J474" s="68">
        <v>45032</v>
      </c>
      <c r="K474" s="66"/>
      <c r="L474" s="66">
        <v>10.35</v>
      </c>
      <c r="M474" s="66"/>
      <c r="N474" s="66">
        <v>18.440000000000001</v>
      </c>
      <c r="O474" s="66"/>
      <c r="P474" s="66">
        <v>18.649999999999999</v>
      </c>
      <c r="Q474" s="66">
        <v>21.92</v>
      </c>
      <c r="R474" s="66">
        <v>24.05</v>
      </c>
      <c r="S474" s="66"/>
    </row>
    <row r="475" spans="1:19" x14ac:dyDescent="0.4">
      <c r="A475" s="13">
        <v>45033</v>
      </c>
      <c r="J475" s="68">
        <v>45033</v>
      </c>
      <c r="K475" s="66"/>
      <c r="L475" s="66">
        <v>23.26</v>
      </c>
      <c r="M475" s="66"/>
      <c r="N475" s="66">
        <v>25.15</v>
      </c>
      <c r="O475" s="66"/>
      <c r="P475" s="66">
        <v>25.33</v>
      </c>
      <c r="Q475" s="66">
        <v>19.79</v>
      </c>
      <c r="R475" s="66">
        <v>21.6</v>
      </c>
      <c r="S475" s="66"/>
    </row>
    <row r="476" spans="1:19" x14ac:dyDescent="0.4">
      <c r="A476" s="13">
        <v>45034</v>
      </c>
      <c r="J476" s="68">
        <v>45034</v>
      </c>
      <c r="K476" s="66"/>
      <c r="L476" s="66">
        <v>9.43</v>
      </c>
      <c r="M476" s="66"/>
      <c r="N476" s="66">
        <v>21.28</v>
      </c>
      <c r="O476" s="66"/>
      <c r="P476" s="66">
        <v>20.58</v>
      </c>
      <c r="Q476" s="66">
        <v>21.47</v>
      </c>
      <c r="R476" s="66">
        <v>19.98</v>
      </c>
      <c r="S476" s="66"/>
    </row>
    <row r="477" spans="1:19" x14ac:dyDescent="0.4">
      <c r="A477" s="13">
        <v>45035</v>
      </c>
      <c r="J477" s="68">
        <v>45035</v>
      </c>
      <c r="K477" s="66"/>
      <c r="L477" s="66">
        <v>7.64</v>
      </c>
      <c r="M477" s="66"/>
      <c r="N477" s="66">
        <v>5.94</v>
      </c>
      <c r="O477" s="66"/>
      <c r="P477" s="66">
        <v>7.57</v>
      </c>
      <c r="Q477" s="66">
        <v>3.71</v>
      </c>
      <c r="R477" s="66">
        <v>12.85</v>
      </c>
      <c r="S477" s="66"/>
    </row>
    <row r="478" spans="1:19" x14ac:dyDescent="0.4">
      <c r="A478" s="13">
        <v>45036</v>
      </c>
      <c r="J478" s="68">
        <v>45036</v>
      </c>
      <c r="K478" s="66"/>
      <c r="L478" s="66">
        <v>25.22</v>
      </c>
      <c r="M478" s="66"/>
      <c r="N478" s="66">
        <v>24.11</v>
      </c>
      <c r="O478" s="66"/>
      <c r="P478" s="66">
        <v>24.7</v>
      </c>
      <c r="Q478" s="66">
        <v>17.100000000000001</v>
      </c>
      <c r="R478" s="66">
        <v>24.7</v>
      </c>
      <c r="S478" s="66"/>
    </row>
    <row r="479" spans="1:19" x14ac:dyDescent="0.4">
      <c r="A479" s="13">
        <v>45037</v>
      </c>
      <c r="J479" s="68">
        <v>45037</v>
      </c>
      <c r="K479" s="66"/>
      <c r="L479" s="66">
        <v>7.71</v>
      </c>
      <c r="M479" s="66"/>
      <c r="N479" s="66">
        <v>17.22</v>
      </c>
      <c r="O479" s="66"/>
      <c r="P479" s="66">
        <v>18.3</v>
      </c>
      <c r="Q479" s="66">
        <v>21.07</v>
      </c>
      <c r="R479" s="66">
        <v>21.59</v>
      </c>
      <c r="S479" s="66"/>
    </row>
    <row r="480" spans="1:19" x14ac:dyDescent="0.4">
      <c r="A480" s="13">
        <v>45038</v>
      </c>
      <c r="J480" s="68">
        <v>45038</v>
      </c>
      <c r="K480" s="66"/>
      <c r="L480" s="66">
        <v>26.31</v>
      </c>
      <c r="M480" s="66"/>
      <c r="N480" s="66">
        <v>26.44</v>
      </c>
      <c r="O480" s="66"/>
      <c r="P480" s="66">
        <v>26.22</v>
      </c>
      <c r="Q480" s="66">
        <v>26.17</v>
      </c>
      <c r="R480" s="66">
        <v>26.5</v>
      </c>
      <c r="S480" s="66"/>
    </row>
    <row r="481" spans="1:19" x14ac:dyDescent="0.4">
      <c r="A481" s="13">
        <v>45039</v>
      </c>
      <c r="J481" s="68">
        <v>45039</v>
      </c>
      <c r="K481" s="66"/>
      <c r="L481" s="66">
        <v>24.78</v>
      </c>
      <c r="M481" s="66"/>
      <c r="N481" s="66">
        <v>24.72</v>
      </c>
      <c r="O481" s="66"/>
      <c r="P481" s="66">
        <v>25.37</v>
      </c>
      <c r="Q481" s="66">
        <v>25.54</v>
      </c>
      <c r="R481" s="66">
        <v>25.76</v>
      </c>
      <c r="S481" s="66"/>
    </row>
    <row r="482" spans="1:19" x14ac:dyDescent="0.4">
      <c r="A482" s="13">
        <v>45040</v>
      </c>
      <c r="J482" s="68">
        <v>45040</v>
      </c>
      <c r="K482" s="66"/>
      <c r="L482" s="66">
        <v>13.46</v>
      </c>
      <c r="M482" s="66"/>
      <c r="N482" s="66">
        <v>7.47</v>
      </c>
      <c r="O482" s="66"/>
      <c r="P482" s="66">
        <v>6.7</v>
      </c>
      <c r="Q482" s="66">
        <v>8.3800000000000008</v>
      </c>
      <c r="R482" s="66">
        <v>6.69</v>
      </c>
      <c r="S482" s="66"/>
    </row>
    <row r="483" spans="1:19" x14ac:dyDescent="0.4">
      <c r="A483" s="13">
        <v>45041</v>
      </c>
      <c r="J483" s="68">
        <v>45041</v>
      </c>
      <c r="K483" s="66"/>
      <c r="L483" s="66">
        <v>4.83</v>
      </c>
      <c r="M483" s="66"/>
      <c r="N483" s="66">
        <v>4.3499999999999996</v>
      </c>
      <c r="O483" s="66"/>
      <c r="P483" s="66">
        <v>7.72</v>
      </c>
      <c r="Q483" s="66">
        <v>7.84</v>
      </c>
      <c r="R483" s="66">
        <v>2.44</v>
      </c>
      <c r="S483" s="66"/>
    </row>
    <row r="484" spans="1:19" x14ac:dyDescent="0.4">
      <c r="A484" s="13">
        <v>45042</v>
      </c>
      <c r="J484" s="68">
        <v>45042</v>
      </c>
      <c r="K484" s="66"/>
      <c r="L484" s="66">
        <v>14.41</v>
      </c>
      <c r="M484" s="66"/>
      <c r="N484" s="66">
        <v>18.41</v>
      </c>
      <c r="O484" s="66"/>
      <c r="P484" s="66">
        <v>18.03</v>
      </c>
      <c r="Q484" s="66">
        <v>11.75</v>
      </c>
      <c r="R484" s="66">
        <v>18.670000000000002</v>
      </c>
      <c r="S484" s="66"/>
    </row>
    <row r="485" spans="1:19" x14ac:dyDescent="0.4">
      <c r="A485" s="13">
        <v>45043</v>
      </c>
      <c r="J485" s="68">
        <v>45043</v>
      </c>
      <c r="K485" s="66"/>
      <c r="L485" s="66">
        <v>28.27</v>
      </c>
      <c r="M485" s="66"/>
      <c r="N485" s="66">
        <v>28.26</v>
      </c>
      <c r="O485" s="66"/>
      <c r="P485" s="66">
        <v>27.63</v>
      </c>
      <c r="Q485" s="66">
        <v>27.52</v>
      </c>
      <c r="R485" s="66">
        <v>25.73</v>
      </c>
      <c r="S485" s="66"/>
    </row>
    <row r="486" spans="1:19" x14ac:dyDescent="0.4">
      <c r="A486" s="13">
        <v>45044</v>
      </c>
      <c r="J486" s="68">
        <v>45044</v>
      </c>
      <c r="K486" s="66"/>
      <c r="L486" s="66">
        <v>25.14</v>
      </c>
      <c r="M486" s="66"/>
      <c r="N486" s="66">
        <v>26.34</v>
      </c>
      <c r="O486" s="66"/>
      <c r="P486" s="66">
        <v>27.1</v>
      </c>
      <c r="Q486" s="66">
        <v>26.24</v>
      </c>
      <c r="R486" s="66">
        <v>25.95</v>
      </c>
      <c r="S486" s="66"/>
    </row>
    <row r="487" spans="1:19" x14ac:dyDescent="0.4">
      <c r="A487" s="13">
        <v>45045</v>
      </c>
      <c r="J487" s="68">
        <v>45045</v>
      </c>
      <c r="K487" s="66"/>
      <c r="L487" s="66">
        <v>5.75</v>
      </c>
      <c r="M487" s="66"/>
      <c r="N487" s="66">
        <v>2.61</v>
      </c>
      <c r="O487" s="66"/>
      <c r="P487" s="66">
        <v>6.62</v>
      </c>
      <c r="Q487" s="66">
        <v>12.65</v>
      </c>
      <c r="R487" s="66">
        <v>3.49</v>
      </c>
      <c r="S487" s="66"/>
    </row>
    <row r="488" spans="1:19" x14ac:dyDescent="0.4">
      <c r="A488" s="13">
        <v>45046</v>
      </c>
      <c r="J488" s="68">
        <v>45046</v>
      </c>
      <c r="K488" s="66"/>
      <c r="L488" s="66">
        <v>23.47</v>
      </c>
      <c r="M488" s="66"/>
      <c r="N488" s="66">
        <v>19.260000000000002</v>
      </c>
      <c r="O488" s="66"/>
      <c r="P488" s="66">
        <v>14.51</v>
      </c>
      <c r="Q488" s="66">
        <v>13.96</v>
      </c>
      <c r="R488" s="66">
        <v>11.59</v>
      </c>
      <c r="S488" s="66"/>
    </row>
    <row r="489" spans="1:19" x14ac:dyDescent="0.4">
      <c r="A489" s="13">
        <v>45047</v>
      </c>
      <c r="J489" s="68">
        <v>45047</v>
      </c>
      <c r="K489" s="66"/>
      <c r="L489" s="66">
        <v>25.11</v>
      </c>
      <c r="M489" s="66"/>
      <c r="N489" s="66">
        <v>27.98</v>
      </c>
      <c r="O489" s="66"/>
      <c r="P489" s="66">
        <v>27.33</v>
      </c>
      <c r="Q489" s="66">
        <v>26.62</v>
      </c>
      <c r="R489" s="66">
        <v>28.27</v>
      </c>
      <c r="S489" s="66"/>
    </row>
    <row r="490" spans="1:19" x14ac:dyDescent="0.4">
      <c r="A490" s="13">
        <v>45048</v>
      </c>
      <c r="J490" s="68">
        <v>45048</v>
      </c>
      <c r="K490" s="66"/>
      <c r="L490" s="66">
        <v>28.35</v>
      </c>
      <c r="M490" s="66"/>
      <c r="N490" s="66">
        <v>27.31</v>
      </c>
      <c r="O490" s="66"/>
      <c r="P490" s="66">
        <v>28.04</v>
      </c>
      <c r="Q490" s="66">
        <v>28.21</v>
      </c>
      <c r="R490" s="66">
        <v>28.46</v>
      </c>
      <c r="S490" s="66"/>
    </row>
    <row r="491" spans="1:19" x14ac:dyDescent="0.4">
      <c r="A491" s="13">
        <v>45049</v>
      </c>
      <c r="J491" s="68">
        <v>45049</v>
      </c>
      <c r="K491" s="66"/>
      <c r="L491" s="66">
        <v>21.57</v>
      </c>
      <c r="M491" s="66"/>
      <c r="N491" s="66">
        <v>25.57</v>
      </c>
      <c r="O491" s="66"/>
      <c r="P491" s="66">
        <v>25.97</v>
      </c>
      <c r="Q491" s="66">
        <v>26.34</v>
      </c>
      <c r="R491" s="66">
        <v>26.87</v>
      </c>
      <c r="S491" s="66"/>
    </row>
    <row r="492" spans="1:19" x14ac:dyDescent="0.4">
      <c r="A492" s="13">
        <v>45050</v>
      </c>
      <c r="J492" s="68">
        <v>45050</v>
      </c>
      <c r="K492" s="66"/>
      <c r="L492" s="66">
        <v>23.8</v>
      </c>
      <c r="M492" s="66"/>
      <c r="N492" s="66">
        <v>20.56</v>
      </c>
      <c r="O492" s="66"/>
      <c r="P492" s="66">
        <v>20.71</v>
      </c>
      <c r="Q492" s="66">
        <v>25.64</v>
      </c>
      <c r="R492" s="66">
        <v>14.05</v>
      </c>
      <c r="S492" s="66"/>
    </row>
    <row r="493" spans="1:19" x14ac:dyDescent="0.4">
      <c r="A493" s="13">
        <v>45051</v>
      </c>
      <c r="J493" s="68">
        <v>45051</v>
      </c>
      <c r="K493" s="66"/>
      <c r="L493" s="66">
        <v>10.89</v>
      </c>
      <c r="M493" s="66"/>
      <c r="N493" s="66">
        <v>9.0299999999999994</v>
      </c>
      <c r="O493" s="66"/>
      <c r="P493" s="66">
        <v>12.52</v>
      </c>
      <c r="Q493" s="66">
        <v>18.399999999999999</v>
      </c>
      <c r="R493" s="66">
        <v>20.05</v>
      </c>
      <c r="S493" s="66"/>
    </row>
    <row r="494" spans="1:19" x14ac:dyDescent="0.4">
      <c r="A494" s="13">
        <v>45052</v>
      </c>
      <c r="J494" s="68">
        <v>45052</v>
      </c>
      <c r="K494" s="66"/>
      <c r="L494" s="66">
        <v>7.52</v>
      </c>
      <c r="M494" s="66"/>
      <c r="N494" s="66">
        <v>2.37</v>
      </c>
      <c r="O494" s="66"/>
      <c r="P494" s="66">
        <v>6.1</v>
      </c>
      <c r="Q494" s="66">
        <v>11.31</v>
      </c>
      <c r="R494" s="66">
        <v>2.36</v>
      </c>
      <c r="S494" s="66"/>
    </row>
    <row r="495" spans="1:19" x14ac:dyDescent="0.4">
      <c r="A495" s="13">
        <v>45053</v>
      </c>
      <c r="J495" s="68">
        <v>45053</v>
      </c>
      <c r="K495" s="66"/>
      <c r="L495" s="66">
        <v>2.65</v>
      </c>
      <c r="M495" s="66"/>
      <c r="N495" s="66">
        <v>3.13</v>
      </c>
      <c r="O495" s="66"/>
      <c r="P495" s="66">
        <v>2.74</v>
      </c>
      <c r="Q495" s="66">
        <v>3.43</v>
      </c>
      <c r="R495" s="66">
        <v>2.5</v>
      </c>
      <c r="S495" s="66"/>
    </row>
    <row r="496" spans="1:19" x14ac:dyDescent="0.4">
      <c r="A496" s="13">
        <v>45054</v>
      </c>
      <c r="J496" s="68">
        <v>45054</v>
      </c>
      <c r="K496" s="66"/>
      <c r="L496" s="66">
        <v>24.67</v>
      </c>
      <c r="M496" s="66"/>
      <c r="N496" s="66">
        <v>24.39</v>
      </c>
      <c r="O496" s="66"/>
      <c r="P496" s="66">
        <v>21.51</v>
      </c>
      <c r="Q496" s="66">
        <v>19.940000000000001</v>
      </c>
      <c r="R496" s="66">
        <v>25.37</v>
      </c>
      <c r="S496" s="66"/>
    </row>
    <row r="497" spans="1:19" x14ac:dyDescent="0.4">
      <c r="A497" s="13">
        <v>45055</v>
      </c>
      <c r="J497" s="68">
        <v>45055</v>
      </c>
      <c r="K497" s="66"/>
      <c r="L497" s="66">
        <v>29.86</v>
      </c>
      <c r="M497" s="66"/>
      <c r="N497" s="66">
        <v>29.52</v>
      </c>
      <c r="O497" s="66"/>
      <c r="P497" s="66">
        <v>29.17</v>
      </c>
      <c r="Q497" s="66">
        <v>29.53</v>
      </c>
      <c r="R497" s="66">
        <v>26.41</v>
      </c>
      <c r="S497" s="66"/>
    </row>
    <row r="498" spans="1:19" x14ac:dyDescent="0.4">
      <c r="A498" s="13">
        <v>45056</v>
      </c>
      <c r="J498" s="68">
        <v>45056</v>
      </c>
      <c r="K498" s="66"/>
      <c r="L498" s="66">
        <v>27.79</v>
      </c>
      <c r="M498" s="66"/>
      <c r="N498" s="66">
        <v>27.06</v>
      </c>
      <c r="O498" s="66"/>
      <c r="P498" s="66">
        <v>28.21</v>
      </c>
      <c r="Q498" s="66">
        <v>28.17</v>
      </c>
      <c r="R498" s="66">
        <v>27.59</v>
      </c>
      <c r="S498" s="66"/>
    </row>
    <row r="499" spans="1:19" x14ac:dyDescent="0.4">
      <c r="A499" s="13">
        <v>45057</v>
      </c>
      <c r="J499" s="68">
        <v>45057</v>
      </c>
      <c r="K499" s="66"/>
      <c r="L499" s="66">
        <v>28.94</v>
      </c>
      <c r="M499" s="66"/>
      <c r="N499" s="66">
        <v>27.62</v>
      </c>
      <c r="O499" s="66"/>
      <c r="P499" s="66">
        <v>27.38</v>
      </c>
      <c r="Q499" s="66">
        <v>28.66</v>
      </c>
      <c r="R499" s="66">
        <v>27.45</v>
      </c>
      <c r="S499" s="66"/>
    </row>
    <row r="500" spans="1:19" x14ac:dyDescent="0.4">
      <c r="A500" s="13">
        <v>45058</v>
      </c>
      <c r="J500" s="68">
        <v>45058</v>
      </c>
      <c r="K500" s="66"/>
      <c r="L500" s="66">
        <v>27</v>
      </c>
      <c r="M500" s="66"/>
      <c r="N500" s="66">
        <v>27.78</v>
      </c>
      <c r="O500" s="66"/>
      <c r="P500" s="66">
        <v>26.95</v>
      </c>
      <c r="Q500" s="66">
        <v>26.52</v>
      </c>
      <c r="R500" s="66">
        <v>26.67</v>
      </c>
      <c r="S500" s="66"/>
    </row>
    <row r="501" spans="1:19" x14ac:dyDescent="0.4">
      <c r="A501" s="13">
        <v>45059</v>
      </c>
      <c r="J501" s="68">
        <v>45059</v>
      </c>
      <c r="K501" s="66"/>
      <c r="L501" s="66">
        <v>5.65</v>
      </c>
      <c r="M501" s="66"/>
      <c r="N501" s="66">
        <v>3.68</v>
      </c>
      <c r="O501" s="66"/>
      <c r="P501" s="66">
        <v>5.45</v>
      </c>
      <c r="Q501" s="66">
        <v>5.9</v>
      </c>
      <c r="R501" s="66">
        <v>5.72</v>
      </c>
      <c r="S501" s="66"/>
    </row>
    <row r="502" spans="1:19" x14ac:dyDescent="0.4">
      <c r="A502" s="13">
        <v>45060</v>
      </c>
      <c r="J502" s="68">
        <v>45060</v>
      </c>
      <c r="K502" s="66"/>
      <c r="L502" s="66">
        <v>17.98</v>
      </c>
      <c r="M502" s="66"/>
      <c r="N502" s="66">
        <v>22.4</v>
      </c>
      <c r="O502" s="66"/>
      <c r="P502" s="66">
        <v>13.18</v>
      </c>
      <c r="Q502" s="66">
        <v>13.72</v>
      </c>
      <c r="R502" s="66">
        <v>23.13</v>
      </c>
      <c r="S502" s="66"/>
    </row>
    <row r="503" spans="1:19" x14ac:dyDescent="0.4">
      <c r="A503" s="13">
        <v>45061</v>
      </c>
      <c r="J503" s="68">
        <v>45061</v>
      </c>
      <c r="K503" s="66"/>
      <c r="L503" s="66">
        <v>28.24</v>
      </c>
      <c r="M503" s="66"/>
      <c r="N503" s="66">
        <v>27.81</v>
      </c>
      <c r="O503" s="66"/>
      <c r="P503" s="66">
        <v>24.99</v>
      </c>
      <c r="Q503" s="66">
        <v>19.82</v>
      </c>
      <c r="R503" s="66">
        <v>25.37</v>
      </c>
      <c r="S503" s="66"/>
    </row>
    <row r="504" spans="1:19" x14ac:dyDescent="0.4">
      <c r="A504" s="13">
        <v>45062</v>
      </c>
      <c r="J504" s="68">
        <v>45062</v>
      </c>
      <c r="K504" s="66"/>
      <c r="L504" s="66">
        <v>28.25</v>
      </c>
      <c r="M504" s="66"/>
      <c r="N504" s="66">
        <v>27.71</v>
      </c>
      <c r="O504" s="66"/>
      <c r="P504" s="66">
        <v>28.13</v>
      </c>
      <c r="Q504" s="66">
        <v>28.28</v>
      </c>
      <c r="R504" s="66">
        <v>28.28</v>
      </c>
      <c r="S504" s="66"/>
    </row>
    <row r="505" spans="1:19" x14ac:dyDescent="0.4">
      <c r="A505" s="13">
        <v>45063</v>
      </c>
      <c r="J505" s="68">
        <v>45063</v>
      </c>
      <c r="K505" s="66"/>
      <c r="L505" s="66">
        <v>28.98</v>
      </c>
      <c r="M505" s="66"/>
      <c r="N505" s="66">
        <v>28.39</v>
      </c>
      <c r="O505" s="66"/>
      <c r="P505" s="66">
        <v>27.64</v>
      </c>
      <c r="Q505" s="66">
        <v>27.77</v>
      </c>
      <c r="R505" s="66">
        <v>28.17</v>
      </c>
      <c r="S505" s="66"/>
    </row>
    <row r="506" spans="1:19" x14ac:dyDescent="0.4">
      <c r="A506" s="13">
        <v>45064</v>
      </c>
      <c r="J506" s="68">
        <v>45064</v>
      </c>
      <c r="K506" s="66"/>
      <c r="L506" s="66">
        <v>14.37</v>
      </c>
      <c r="M506" s="66"/>
      <c r="N506" s="66">
        <v>11.76</v>
      </c>
      <c r="O506" s="66"/>
      <c r="P506" s="66">
        <v>10.15</v>
      </c>
      <c r="Q506" s="66">
        <v>14.66</v>
      </c>
      <c r="R506" s="66">
        <v>12.66</v>
      </c>
      <c r="S506" s="66"/>
    </row>
    <row r="507" spans="1:19" x14ac:dyDescent="0.4">
      <c r="A507" s="13">
        <v>45065</v>
      </c>
      <c r="J507" s="68">
        <v>45065</v>
      </c>
      <c r="K507" s="66"/>
      <c r="L507" s="66">
        <v>8.11</v>
      </c>
      <c r="M507" s="66"/>
      <c r="N507" s="66">
        <v>11.42</v>
      </c>
      <c r="O507" s="66"/>
      <c r="P507" s="66">
        <v>11.28</v>
      </c>
      <c r="Q507" s="66">
        <v>7.87</v>
      </c>
      <c r="R507" s="66">
        <v>8.3699999999999992</v>
      </c>
      <c r="S507" s="66"/>
    </row>
    <row r="508" spans="1:19" x14ac:dyDescent="0.4">
      <c r="A508" s="13">
        <v>45066</v>
      </c>
      <c r="J508" s="68">
        <v>45066</v>
      </c>
      <c r="K508" s="66"/>
      <c r="L508" s="66">
        <v>11.08</v>
      </c>
      <c r="M508" s="66"/>
      <c r="N508" s="66">
        <v>16.13</v>
      </c>
      <c r="O508" s="66"/>
      <c r="P508" s="66">
        <v>19.350000000000001</v>
      </c>
      <c r="Q508" s="66">
        <v>20.96</v>
      </c>
      <c r="R508" s="66">
        <v>26.07</v>
      </c>
      <c r="S508" s="66"/>
    </row>
    <row r="509" spans="1:19" x14ac:dyDescent="0.4">
      <c r="A509" s="13">
        <v>45067</v>
      </c>
      <c r="J509" s="68">
        <v>45067</v>
      </c>
      <c r="K509" s="66"/>
      <c r="L509" s="66">
        <v>27.79</v>
      </c>
      <c r="M509" s="66"/>
      <c r="N509" s="66">
        <v>28.51</v>
      </c>
      <c r="O509" s="66"/>
      <c r="P509" s="66">
        <v>28.55</v>
      </c>
      <c r="Q509" s="66">
        <v>28.25</v>
      </c>
      <c r="R509" s="66">
        <v>28.31</v>
      </c>
      <c r="S509" s="66"/>
    </row>
    <row r="510" spans="1:19" x14ac:dyDescent="0.4">
      <c r="A510" s="13">
        <v>45068</v>
      </c>
      <c r="J510" s="68">
        <v>45068</v>
      </c>
      <c r="K510" s="66"/>
      <c r="L510" s="66">
        <v>10.75</v>
      </c>
      <c r="M510" s="66"/>
      <c r="N510" s="66">
        <v>20.97</v>
      </c>
      <c r="O510" s="66"/>
      <c r="P510" s="66">
        <v>24</v>
      </c>
      <c r="Q510" s="66">
        <v>22.05</v>
      </c>
      <c r="R510" s="66">
        <v>24.84</v>
      </c>
      <c r="S510" s="66"/>
    </row>
    <row r="511" spans="1:19" x14ac:dyDescent="0.4">
      <c r="A511" s="13">
        <v>45069</v>
      </c>
      <c r="J511" s="68">
        <v>45069</v>
      </c>
      <c r="K511" s="66"/>
      <c r="L511" s="66">
        <v>22.28</v>
      </c>
      <c r="M511" s="66"/>
      <c r="N511" s="66">
        <v>27.38</v>
      </c>
      <c r="O511" s="66"/>
      <c r="P511" s="66">
        <v>21.05</v>
      </c>
      <c r="Q511" s="66">
        <v>17.55</v>
      </c>
      <c r="R511" s="66">
        <v>25.92</v>
      </c>
      <c r="S511" s="66"/>
    </row>
    <row r="512" spans="1:19" x14ac:dyDescent="0.4">
      <c r="A512" s="13">
        <v>45070</v>
      </c>
      <c r="J512" s="68">
        <v>45070</v>
      </c>
      <c r="K512" s="66"/>
      <c r="L512" s="66">
        <v>28.71</v>
      </c>
      <c r="M512" s="66"/>
      <c r="N512" s="66">
        <v>28.85</v>
      </c>
      <c r="O512" s="66"/>
      <c r="P512" s="66">
        <v>29.75</v>
      </c>
      <c r="Q512" s="66">
        <v>28.31</v>
      </c>
      <c r="R512" s="66">
        <v>29.29</v>
      </c>
      <c r="S512" s="66"/>
    </row>
    <row r="513" spans="1:19" x14ac:dyDescent="0.4">
      <c r="A513" s="13">
        <v>45071</v>
      </c>
      <c r="J513" s="68">
        <v>45071</v>
      </c>
      <c r="K513" s="66"/>
      <c r="L513" s="66">
        <v>25.07</v>
      </c>
      <c r="M513" s="66"/>
      <c r="N513" s="66">
        <v>20.9</v>
      </c>
      <c r="O513" s="66"/>
      <c r="P513" s="66">
        <v>18.559999999999999</v>
      </c>
      <c r="Q513" s="66">
        <v>19.14</v>
      </c>
      <c r="R513" s="66">
        <v>20.18</v>
      </c>
      <c r="S513" s="66"/>
    </row>
    <row r="514" spans="1:19" x14ac:dyDescent="0.4">
      <c r="A514" s="13">
        <v>45072</v>
      </c>
      <c r="J514" s="68">
        <v>45072</v>
      </c>
      <c r="K514" s="66"/>
      <c r="L514" s="66">
        <v>8.84</v>
      </c>
      <c r="M514" s="66"/>
      <c r="N514" s="66">
        <v>18.78</v>
      </c>
      <c r="O514" s="66"/>
      <c r="P514" s="66">
        <v>19.350000000000001</v>
      </c>
      <c r="Q514" s="66">
        <v>18.3</v>
      </c>
      <c r="R514" s="66">
        <v>8.0299999999999994</v>
      </c>
      <c r="S514" s="66"/>
    </row>
    <row r="515" spans="1:19" x14ac:dyDescent="0.4">
      <c r="A515" s="13">
        <v>45073</v>
      </c>
      <c r="J515" s="68">
        <v>45073</v>
      </c>
      <c r="K515" s="66"/>
      <c r="L515" s="66">
        <v>19.34</v>
      </c>
      <c r="M515" s="66"/>
      <c r="N515" s="66">
        <v>21.93</v>
      </c>
      <c r="O515" s="66"/>
      <c r="P515" s="66">
        <v>22.29</v>
      </c>
      <c r="Q515" s="66">
        <v>21.08</v>
      </c>
      <c r="R515" s="66">
        <v>21.57</v>
      </c>
      <c r="S515" s="66"/>
    </row>
    <row r="516" spans="1:19" x14ac:dyDescent="0.4">
      <c r="A516" s="13">
        <v>45074</v>
      </c>
      <c r="J516" s="68">
        <v>45074</v>
      </c>
      <c r="K516" s="66"/>
      <c r="L516" s="66">
        <v>11.44</v>
      </c>
      <c r="M516" s="66"/>
      <c r="N516" s="66">
        <v>10.6</v>
      </c>
      <c r="O516" s="66"/>
      <c r="P516" s="66">
        <v>18.91</v>
      </c>
      <c r="Q516" s="66">
        <v>20.190000000000001</v>
      </c>
      <c r="R516" s="66">
        <v>16.27</v>
      </c>
      <c r="S516" s="66"/>
    </row>
    <row r="517" spans="1:19" x14ac:dyDescent="0.4">
      <c r="A517" s="13">
        <v>45075</v>
      </c>
      <c r="J517" s="68">
        <v>45075</v>
      </c>
      <c r="K517" s="66"/>
      <c r="L517" s="66">
        <v>2.0699999999999998</v>
      </c>
      <c r="M517" s="66"/>
      <c r="N517" s="66">
        <v>4.7300000000000004</v>
      </c>
      <c r="O517" s="66"/>
      <c r="P517" s="66">
        <v>13.52</v>
      </c>
      <c r="Q517" s="66">
        <v>8.61</v>
      </c>
      <c r="R517" s="66">
        <v>15.58</v>
      </c>
      <c r="S517" s="66"/>
    </row>
    <row r="518" spans="1:19" x14ac:dyDescent="0.4">
      <c r="A518" s="13">
        <v>45076</v>
      </c>
      <c r="J518" s="68">
        <v>45076</v>
      </c>
      <c r="K518" s="66"/>
      <c r="L518" s="66">
        <v>12.38</v>
      </c>
      <c r="M518" s="66"/>
      <c r="N518" s="66">
        <v>6.27</v>
      </c>
      <c r="O518" s="66"/>
      <c r="P518" s="66">
        <v>2.57</v>
      </c>
      <c r="Q518" s="66">
        <v>3.96</v>
      </c>
      <c r="R518" s="66">
        <v>3.99</v>
      </c>
      <c r="S518" s="66"/>
    </row>
    <row r="519" spans="1:19" x14ac:dyDescent="0.4">
      <c r="A519" s="13">
        <v>45077</v>
      </c>
      <c r="J519" s="68">
        <v>45077</v>
      </c>
      <c r="K519" s="66"/>
      <c r="L519" s="66">
        <v>24.59</v>
      </c>
      <c r="M519" s="66"/>
      <c r="N519" s="66">
        <v>15.66</v>
      </c>
      <c r="O519" s="66"/>
      <c r="P519" s="66">
        <v>10.58</v>
      </c>
      <c r="Q519" s="66">
        <v>14.18</v>
      </c>
      <c r="R519" s="66">
        <v>8.25</v>
      </c>
      <c r="S519" s="66"/>
    </row>
    <row r="520" spans="1:19" x14ac:dyDescent="0.4">
      <c r="A520" s="13">
        <v>45078</v>
      </c>
      <c r="J520" s="68">
        <v>45078</v>
      </c>
      <c r="K520" s="66"/>
      <c r="L520" s="66">
        <v>16.52</v>
      </c>
      <c r="M520" s="66"/>
      <c r="N520" s="66">
        <v>7.05</v>
      </c>
      <c r="O520" s="66"/>
      <c r="P520" s="66">
        <v>13.61</v>
      </c>
      <c r="Q520" s="66">
        <v>17.25</v>
      </c>
      <c r="R520" s="66">
        <v>4.92</v>
      </c>
      <c r="S520" s="66"/>
    </row>
    <row r="521" spans="1:19" x14ac:dyDescent="0.4">
      <c r="A521" s="13">
        <v>45079</v>
      </c>
      <c r="J521" s="68">
        <v>45079</v>
      </c>
      <c r="K521" s="66"/>
      <c r="L521" s="66">
        <v>6.5</v>
      </c>
      <c r="M521" s="66"/>
      <c r="N521" s="66">
        <v>7.73</v>
      </c>
      <c r="O521" s="66"/>
      <c r="P521" s="66">
        <v>5.2</v>
      </c>
      <c r="Q521" s="66">
        <v>2.68</v>
      </c>
      <c r="R521" s="66">
        <v>2.27</v>
      </c>
      <c r="S521" s="66"/>
    </row>
    <row r="522" spans="1:19" x14ac:dyDescent="0.4">
      <c r="A522" s="13">
        <v>45080</v>
      </c>
      <c r="J522" s="68">
        <v>45080</v>
      </c>
      <c r="K522" s="66"/>
      <c r="L522" s="66">
        <v>30.65</v>
      </c>
      <c r="M522" s="66"/>
      <c r="N522" s="66">
        <v>30.59</v>
      </c>
      <c r="O522" s="66"/>
      <c r="P522" s="66">
        <v>30.05</v>
      </c>
      <c r="Q522" s="66">
        <v>30.03</v>
      </c>
      <c r="R522" s="66">
        <v>30.3</v>
      </c>
      <c r="S522" s="66"/>
    </row>
    <row r="523" spans="1:19" x14ac:dyDescent="0.4">
      <c r="A523" s="13">
        <v>45081</v>
      </c>
      <c r="J523" s="68">
        <v>45081</v>
      </c>
      <c r="K523" s="66"/>
      <c r="L523" s="66">
        <v>25.15</v>
      </c>
      <c r="M523" s="66"/>
      <c r="N523" s="66">
        <v>20.440000000000001</v>
      </c>
      <c r="O523" s="66"/>
      <c r="P523" s="66">
        <v>20.85</v>
      </c>
      <c r="Q523" s="66">
        <v>20.36</v>
      </c>
      <c r="R523" s="66">
        <v>23.08</v>
      </c>
      <c r="S523" s="66"/>
    </row>
    <row r="524" spans="1:19" x14ac:dyDescent="0.4">
      <c r="A524" s="13">
        <v>45082</v>
      </c>
      <c r="J524" s="68">
        <v>45082</v>
      </c>
      <c r="K524" s="66"/>
      <c r="L524" s="66">
        <v>22.33</v>
      </c>
      <c r="M524" s="66"/>
      <c r="N524" s="66">
        <v>16.12</v>
      </c>
      <c r="O524" s="66"/>
      <c r="P524" s="66">
        <v>16.670000000000002</v>
      </c>
      <c r="Q524" s="66">
        <v>16.489999999999998</v>
      </c>
      <c r="R524" s="66">
        <v>14.65</v>
      </c>
      <c r="S524" s="66"/>
    </row>
    <row r="525" spans="1:19" x14ac:dyDescent="0.4">
      <c r="A525" s="13">
        <v>45083</v>
      </c>
      <c r="J525" s="68">
        <v>45083</v>
      </c>
      <c r="K525" s="66"/>
      <c r="L525" s="66">
        <v>9.44</v>
      </c>
      <c r="M525" s="66"/>
      <c r="N525" s="66">
        <v>5.07</v>
      </c>
      <c r="O525" s="66"/>
      <c r="P525" s="66">
        <v>5.79</v>
      </c>
      <c r="Q525" s="66">
        <v>6.77</v>
      </c>
      <c r="R525" s="66">
        <v>5.21</v>
      </c>
      <c r="S525" s="66"/>
    </row>
    <row r="526" spans="1:19" x14ac:dyDescent="0.4">
      <c r="A526" s="13">
        <v>45084</v>
      </c>
      <c r="J526" s="68">
        <v>45084</v>
      </c>
      <c r="K526" s="66"/>
      <c r="L526" s="66">
        <v>23.7</v>
      </c>
      <c r="M526" s="66"/>
      <c r="N526" s="66">
        <v>20.55</v>
      </c>
      <c r="O526" s="66"/>
      <c r="P526" s="66">
        <v>24.07</v>
      </c>
      <c r="Q526" s="66">
        <v>25.51</v>
      </c>
      <c r="R526" s="66">
        <v>27.23</v>
      </c>
      <c r="S526" s="66"/>
    </row>
    <row r="527" spans="1:19" x14ac:dyDescent="0.4">
      <c r="A527" s="13">
        <v>45085</v>
      </c>
      <c r="J527" s="68">
        <v>45085</v>
      </c>
      <c r="K527" s="66"/>
      <c r="L527" s="66">
        <v>5.05</v>
      </c>
      <c r="M527" s="66"/>
      <c r="N527" s="66">
        <v>4.6399999999999997</v>
      </c>
      <c r="O527" s="66"/>
      <c r="P527" s="66">
        <v>4.58</v>
      </c>
      <c r="Q527" s="66">
        <v>6.12</v>
      </c>
      <c r="R527" s="66">
        <v>3.97</v>
      </c>
      <c r="S527" s="66"/>
    </row>
    <row r="528" spans="1:19" x14ac:dyDescent="0.4">
      <c r="A528" s="13">
        <v>45086</v>
      </c>
      <c r="J528" s="68">
        <v>45086</v>
      </c>
      <c r="K528" s="66"/>
      <c r="L528" s="66">
        <v>23.2</v>
      </c>
      <c r="M528" s="66"/>
      <c r="N528" s="66">
        <v>21.91</v>
      </c>
      <c r="O528" s="66"/>
      <c r="P528" s="66">
        <v>18.649999999999999</v>
      </c>
      <c r="Q528" s="66">
        <v>22.15</v>
      </c>
      <c r="R528" s="66">
        <v>18.100000000000001</v>
      </c>
      <c r="S528" s="66"/>
    </row>
    <row r="529" spans="1:19" x14ac:dyDescent="0.4">
      <c r="A529" s="13">
        <v>45087</v>
      </c>
      <c r="J529" s="68">
        <v>45087</v>
      </c>
      <c r="K529" s="66"/>
      <c r="L529" s="66">
        <v>23.43</v>
      </c>
      <c r="M529" s="66"/>
      <c r="N529" s="66">
        <v>16.57</v>
      </c>
      <c r="O529" s="66"/>
      <c r="P529" s="66">
        <v>10.45</v>
      </c>
      <c r="Q529" s="66">
        <v>11.9</v>
      </c>
      <c r="R529" s="66">
        <v>6.13</v>
      </c>
      <c r="S529" s="66"/>
    </row>
    <row r="530" spans="1:19" x14ac:dyDescent="0.4">
      <c r="A530" s="13">
        <v>45088</v>
      </c>
      <c r="J530" s="68">
        <v>45088</v>
      </c>
      <c r="K530" s="66"/>
      <c r="L530" s="66">
        <v>14.05</v>
      </c>
      <c r="M530" s="66"/>
      <c r="N530" s="66">
        <v>18.18</v>
      </c>
      <c r="O530" s="66"/>
      <c r="P530" s="66">
        <v>11.64</v>
      </c>
      <c r="Q530" s="66">
        <v>9.4</v>
      </c>
      <c r="R530" s="66">
        <v>6.28</v>
      </c>
      <c r="S530" s="66"/>
    </row>
    <row r="531" spans="1:19" x14ac:dyDescent="0.4">
      <c r="A531" s="13">
        <v>45089</v>
      </c>
      <c r="J531" s="68">
        <v>45089</v>
      </c>
      <c r="K531" s="66"/>
      <c r="L531" s="66">
        <v>21.8</v>
      </c>
      <c r="M531" s="66"/>
      <c r="N531" s="66">
        <v>20.37</v>
      </c>
      <c r="O531" s="66"/>
      <c r="P531" s="66">
        <v>16.48</v>
      </c>
      <c r="Q531" s="66">
        <v>5.7</v>
      </c>
      <c r="R531" s="66">
        <v>5.94</v>
      </c>
      <c r="S531" s="66"/>
    </row>
    <row r="532" spans="1:19" x14ac:dyDescent="0.4">
      <c r="A532" s="13">
        <v>45090</v>
      </c>
      <c r="J532" s="68">
        <v>45090</v>
      </c>
      <c r="K532" s="66"/>
      <c r="L532" s="66">
        <v>24.2</v>
      </c>
      <c r="M532" s="66"/>
      <c r="N532" s="66">
        <v>17.32</v>
      </c>
      <c r="O532" s="66"/>
      <c r="P532" s="66">
        <v>16.09</v>
      </c>
      <c r="Q532" s="66">
        <v>19.149999999999999</v>
      </c>
      <c r="R532" s="66">
        <v>19.68</v>
      </c>
      <c r="S532" s="66"/>
    </row>
    <row r="533" spans="1:19" x14ac:dyDescent="0.4">
      <c r="A533" s="13">
        <v>45091</v>
      </c>
      <c r="J533" s="68">
        <v>45091</v>
      </c>
      <c r="K533" s="66"/>
      <c r="L533" s="66">
        <v>6.06</v>
      </c>
      <c r="M533" s="66"/>
      <c r="N533" s="66">
        <v>8.18</v>
      </c>
      <c r="O533" s="66"/>
      <c r="P533" s="66">
        <v>11.86</v>
      </c>
      <c r="Q533" s="66">
        <v>7.35</v>
      </c>
      <c r="R533" s="66">
        <v>8.16</v>
      </c>
      <c r="S533" s="66"/>
    </row>
    <row r="534" spans="1:19" x14ac:dyDescent="0.4">
      <c r="A534" s="13">
        <v>45092</v>
      </c>
      <c r="J534" s="68">
        <v>45092</v>
      </c>
      <c r="K534" s="66"/>
      <c r="L534" s="66">
        <v>7.97</v>
      </c>
      <c r="M534" s="66"/>
      <c r="N534" s="66">
        <v>13.25</v>
      </c>
      <c r="O534" s="66"/>
      <c r="P534" s="66">
        <v>14.69</v>
      </c>
      <c r="Q534" s="66">
        <v>11.78</v>
      </c>
      <c r="R534" s="66">
        <v>12.93</v>
      </c>
      <c r="S534" s="66"/>
    </row>
    <row r="535" spans="1:19" x14ac:dyDescent="0.4">
      <c r="A535" s="13">
        <v>45093</v>
      </c>
      <c r="J535" s="68">
        <v>45093</v>
      </c>
      <c r="K535" s="66"/>
      <c r="L535" s="66">
        <v>25.94</v>
      </c>
      <c r="M535" s="66"/>
      <c r="N535" s="66">
        <v>28.75</v>
      </c>
      <c r="O535" s="66"/>
      <c r="P535" s="66">
        <v>27.62</v>
      </c>
      <c r="Q535" s="66">
        <v>27.95</v>
      </c>
      <c r="R535" s="66">
        <v>29.17</v>
      </c>
      <c r="S535" s="66"/>
    </row>
    <row r="536" spans="1:19" x14ac:dyDescent="0.4">
      <c r="A536" s="13">
        <v>45094</v>
      </c>
      <c r="J536" s="68">
        <v>45094</v>
      </c>
      <c r="K536" s="66"/>
      <c r="L536" s="66">
        <v>30.02</v>
      </c>
      <c r="M536" s="66"/>
      <c r="N536" s="66">
        <v>29.13</v>
      </c>
      <c r="O536" s="66"/>
      <c r="P536" s="66">
        <v>25.84</v>
      </c>
      <c r="Q536" s="66">
        <v>28.9</v>
      </c>
      <c r="R536" s="66">
        <v>25.46</v>
      </c>
      <c r="S536" s="66"/>
    </row>
    <row r="537" spans="1:19" x14ac:dyDescent="0.4">
      <c r="A537" s="13">
        <v>45095</v>
      </c>
      <c r="J537" s="68">
        <v>45095</v>
      </c>
      <c r="K537" s="66"/>
      <c r="L537" s="66">
        <v>25.03</v>
      </c>
      <c r="M537" s="66"/>
      <c r="N537" s="66">
        <v>16.899999999999999</v>
      </c>
      <c r="O537" s="66"/>
      <c r="P537" s="66">
        <v>12.21</v>
      </c>
      <c r="Q537" s="66">
        <v>13.61</v>
      </c>
      <c r="R537" s="66">
        <v>10.11</v>
      </c>
      <c r="S537" s="66"/>
    </row>
    <row r="538" spans="1:19" x14ac:dyDescent="0.4">
      <c r="A538" s="13">
        <v>45096</v>
      </c>
      <c r="J538" s="68">
        <v>45096</v>
      </c>
      <c r="K538" s="66"/>
      <c r="L538" s="66">
        <v>20.95</v>
      </c>
      <c r="M538" s="66"/>
      <c r="N538" s="66">
        <v>28.74</v>
      </c>
      <c r="O538" s="66"/>
      <c r="P538" s="66">
        <v>28.13</v>
      </c>
      <c r="Q538" s="66">
        <v>28.39</v>
      </c>
      <c r="R538" s="66">
        <v>28.54</v>
      </c>
      <c r="S538" s="66"/>
    </row>
    <row r="539" spans="1:19" x14ac:dyDescent="0.4">
      <c r="A539" s="13">
        <v>45097</v>
      </c>
      <c r="J539" s="68">
        <v>45097</v>
      </c>
      <c r="K539" s="66"/>
      <c r="L539" s="66">
        <v>29.98</v>
      </c>
      <c r="M539" s="66"/>
      <c r="N539" s="66">
        <v>27.66</v>
      </c>
      <c r="O539" s="66"/>
      <c r="P539" s="66">
        <v>26.26</v>
      </c>
      <c r="Q539" s="66">
        <v>27.11</v>
      </c>
      <c r="R539" s="66">
        <v>26.83</v>
      </c>
      <c r="S539" s="66"/>
    </row>
    <row r="540" spans="1:19" x14ac:dyDescent="0.4">
      <c r="A540" s="13">
        <v>45098</v>
      </c>
      <c r="J540" s="68">
        <v>45098</v>
      </c>
      <c r="K540" s="66"/>
      <c r="L540" s="66">
        <v>11.31</v>
      </c>
      <c r="M540" s="66"/>
      <c r="N540" s="66">
        <v>4.1399999999999997</v>
      </c>
      <c r="O540" s="66"/>
      <c r="P540" s="66">
        <v>6.11</v>
      </c>
      <c r="Q540" s="66">
        <v>7.16</v>
      </c>
      <c r="R540" s="66">
        <v>4.9400000000000004</v>
      </c>
      <c r="S540" s="66"/>
    </row>
    <row r="541" spans="1:19" x14ac:dyDescent="0.4">
      <c r="A541" s="13">
        <v>45099</v>
      </c>
      <c r="J541" s="68">
        <v>45099</v>
      </c>
      <c r="K541" s="66"/>
      <c r="L541" s="66">
        <v>13.62</v>
      </c>
      <c r="M541" s="66"/>
      <c r="N541" s="66">
        <v>17.2</v>
      </c>
      <c r="O541" s="66"/>
      <c r="P541" s="66">
        <v>11.14</v>
      </c>
      <c r="Q541" s="66">
        <v>6.35</v>
      </c>
      <c r="R541" s="66">
        <v>5.7</v>
      </c>
      <c r="S541" s="66"/>
    </row>
    <row r="542" spans="1:19" x14ac:dyDescent="0.4">
      <c r="A542" s="13">
        <v>45100</v>
      </c>
      <c r="J542" s="68">
        <v>45100</v>
      </c>
      <c r="K542" s="66"/>
      <c r="L542" s="66">
        <v>23.55</v>
      </c>
      <c r="M542" s="66"/>
      <c r="N542" s="66">
        <v>16.510000000000002</v>
      </c>
      <c r="O542" s="66"/>
      <c r="P542" s="66">
        <v>16.2</v>
      </c>
      <c r="Q542" s="66">
        <v>16.510000000000002</v>
      </c>
      <c r="R542" s="66">
        <v>17.43</v>
      </c>
      <c r="S542" s="66"/>
    </row>
    <row r="543" spans="1:19" x14ac:dyDescent="0.4">
      <c r="A543" s="13">
        <v>45101</v>
      </c>
      <c r="J543" s="68">
        <v>45101</v>
      </c>
      <c r="K543" s="66"/>
      <c r="L543" s="66">
        <v>11.11</v>
      </c>
      <c r="M543" s="66"/>
      <c r="N543" s="66">
        <v>22.92</v>
      </c>
      <c r="O543" s="66"/>
      <c r="P543" s="66">
        <v>22.23</v>
      </c>
      <c r="Q543" s="66">
        <v>20.16</v>
      </c>
      <c r="R543" s="66">
        <v>22.01</v>
      </c>
      <c r="S543" s="66"/>
    </row>
    <row r="544" spans="1:19" x14ac:dyDescent="0.4">
      <c r="A544" s="13">
        <v>45102</v>
      </c>
      <c r="J544" s="68">
        <v>45102</v>
      </c>
      <c r="K544" s="66"/>
      <c r="L544" s="66">
        <v>18.98</v>
      </c>
      <c r="M544" s="66"/>
      <c r="N544" s="66">
        <v>20.52</v>
      </c>
      <c r="O544" s="66"/>
      <c r="P544" s="66">
        <v>17.45</v>
      </c>
      <c r="Q544" s="66">
        <v>21.8</v>
      </c>
      <c r="R544" s="66">
        <v>17.36</v>
      </c>
      <c r="S544" s="66"/>
    </row>
    <row r="545" spans="1:19" x14ac:dyDescent="0.4">
      <c r="A545" s="13">
        <v>45103</v>
      </c>
      <c r="J545" s="68">
        <v>45103</v>
      </c>
      <c r="K545" s="66"/>
      <c r="L545" s="66">
        <v>7.02</v>
      </c>
      <c r="M545" s="66"/>
      <c r="N545" s="66">
        <v>7.29</v>
      </c>
      <c r="O545" s="66"/>
      <c r="P545" s="66">
        <v>15.68</v>
      </c>
      <c r="Q545" s="66">
        <v>13.92</v>
      </c>
      <c r="R545" s="66">
        <v>11.62</v>
      </c>
      <c r="S545" s="66"/>
    </row>
    <row r="546" spans="1:19" x14ac:dyDescent="0.4">
      <c r="A546" s="13">
        <v>45104</v>
      </c>
      <c r="J546" s="68">
        <v>45104</v>
      </c>
      <c r="K546" s="66"/>
      <c r="L546" s="66">
        <v>19.07</v>
      </c>
      <c r="M546" s="66"/>
      <c r="N546" s="66">
        <v>14.91</v>
      </c>
      <c r="O546" s="66"/>
      <c r="P546" s="66">
        <v>23.84</v>
      </c>
      <c r="Q546" s="66">
        <v>22.42</v>
      </c>
      <c r="R546" s="66">
        <v>23.43</v>
      </c>
      <c r="S546" s="66"/>
    </row>
    <row r="547" spans="1:19" x14ac:dyDescent="0.4">
      <c r="A547" s="13">
        <v>45105</v>
      </c>
      <c r="J547" s="68">
        <v>45105</v>
      </c>
      <c r="K547" s="66"/>
      <c r="L547" s="66">
        <v>8.06</v>
      </c>
      <c r="M547" s="66"/>
      <c r="N547" s="66">
        <v>12.19</v>
      </c>
      <c r="O547" s="66"/>
      <c r="P547" s="66">
        <v>15.52</v>
      </c>
      <c r="Q547" s="66">
        <v>19.010000000000002</v>
      </c>
      <c r="R547" s="66">
        <v>14.72</v>
      </c>
      <c r="S547" s="66"/>
    </row>
    <row r="548" spans="1:19" x14ac:dyDescent="0.4">
      <c r="A548" s="13">
        <v>45106</v>
      </c>
      <c r="J548" s="68">
        <v>45106</v>
      </c>
      <c r="K548" s="66"/>
      <c r="L548" s="66">
        <v>17.57</v>
      </c>
      <c r="M548" s="66"/>
      <c r="N548" s="66">
        <v>10.54</v>
      </c>
      <c r="O548" s="66"/>
      <c r="P548" s="66">
        <v>14.87</v>
      </c>
      <c r="Q548" s="66">
        <v>17.25</v>
      </c>
      <c r="R548" s="66">
        <v>22.76</v>
      </c>
      <c r="S548" s="66"/>
    </row>
    <row r="549" spans="1:19" x14ac:dyDescent="0.4">
      <c r="A549" s="13">
        <v>45107</v>
      </c>
      <c r="J549" s="68">
        <v>45107</v>
      </c>
      <c r="K549" s="66"/>
      <c r="L549" s="66">
        <v>6.23</v>
      </c>
      <c r="M549" s="66"/>
      <c r="N549" s="66">
        <v>2.58</v>
      </c>
      <c r="O549" s="66"/>
      <c r="P549" s="66">
        <v>3.51</v>
      </c>
      <c r="Q549" s="66">
        <v>9.2100000000000009</v>
      </c>
      <c r="R549" s="66">
        <v>5.31</v>
      </c>
      <c r="S549" s="66"/>
    </row>
    <row r="550" spans="1:19" x14ac:dyDescent="0.4">
      <c r="A550" s="13">
        <v>45108</v>
      </c>
      <c r="J550" s="68">
        <v>45108</v>
      </c>
      <c r="K550" s="66"/>
      <c r="L550" s="66">
        <v>4.59</v>
      </c>
      <c r="M550" s="66"/>
      <c r="N550" s="66">
        <v>4.58</v>
      </c>
      <c r="O550" s="66"/>
      <c r="P550" s="66">
        <v>4.8600000000000003</v>
      </c>
      <c r="Q550" s="66">
        <v>6.13</v>
      </c>
      <c r="R550" s="66">
        <v>4.29</v>
      </c>
      <c r="S550" s="66"/>
    </row>
    <row r="551" spans="1:19" x14ac:dyDescent="0.4">
      <c r="A551" s="13">
        <v>45109</v>
      </c>
      <c r="J551" s="68">
        <v>45109</v>
      </c>
      <c r="K551" s="66"/>
      <c r="L551" s="66">
        <v>23.56</v>
      </c>
      <c r="M551" s="66"/>
      <c r="N551" s="66">
        <v>24.82</v>
      </c>
      <c r="O551" s="66"/>
      <c r="P551" s="66">
        <v>25.43</v>
      </c>
      <c r="Q551" s="66">
        <v>23.56</v>
      </c>
      <c r="R551" s="66">
        <v>28.64</v>
      </c>
      <c r="S551" s="66"/>
    </row>
    <row r="552" spans="1:19" x14ac:dyDescent="0.4">
      <c r="A552" s="13">
        <v>45110</v>
      </c>
      <c r="J552" s="68">
        <v>45110</v>
      </c>
      <c r="K552" s="66"/>
      <c r="L552" s="66">
        <v>19.14</v>
      </c>
      <c r="M552" s="66"/>
      <c r="N552" s="66">
        <v>13</v>
      </c>
      <c r="O552" s="66"/>
      <c r="P552" s="66">
        <v>5.15</v>
      </c>
      <c r="Q552" s="66">
        <v>13.1</v>
      </c>
      <c r="R552" s="66">
        <v>5.98</v>
      </c>
      <c r="S552" s="66"/>
    </row>
    <row r="553" spans="1:19" x14ac:dyDescent="0.4">
      <c r="A553" s="13">
        <v>45111</v>
      </c>
      <c r="J553" s="68">
        <v>45111</v>
      </c>
      <c r="K553" s="66"/>
      <c r="L553" s="66">
        <v>22.56</v>
      </c>
      <c r="M553" s="66"/>
      <c r="N553" s="66">
        <v>25.63</v>
      </c>
      <c r="O553" s="66"/>
      <c r="P553" s="66">
        <v>24.02</v>
      </c>
      <c r="Q553" s="66">
        <v>24.75</v>
      </c>
      <c r="R553" s="66">
        <v>24.16</v>
      </c>
      <c r="S553" s="66"/>
    </row>
    <row r="554" spans="1:19" x14ac:dyDescent="0.4">
      <c r="A554" s="13">
        <v>45112</v>
      </c>
      <c r="J554" s="68">
        <v>45112</v>
      </c>
      <c r="K554" s="66"/>
      <c r="L554" s="66">
        <v>7.43</v>
      </c>
      <c r="M554" s="66"/>
      <c r="N554" s="66">
        <v>2.74</v>
      </c>
      <c r="O554" s="66"/>
      <c r="P554" s="66">
        <v>5.95</v>
      </c>
      <c r="Q554" s="66">
        <v>5.4</v>
      </c>
      <c r="R554" s="66">
        <v>2.76</v>
      </c>
      <c r="S554" s="66"/>
    </row>
    <row r="555" spans="1:19" x14ac:dyDescent="0.4">
      <c r="A555" s="13">
        <v>45113</v>
      </c>
      <c r="J555" s="68">
        <v>45113</v>
      </c>
      <c r="K555" s="66"/>
      <c r="L555" s="66">
        <v>23.08</v>
      </c>
      <c r="M555" s="66"/>
      <c r="N555" s="66">
        <v>25.18</v>
      </c>
      <c r="O555" s="66"/>
      <c r="P555" s="66">
        <v>26.25</v>
      </c>
      <c r="Q555" s="66">
        <v>28.09</v>
      </c>
      <c r="R555" s="66">
        <v>28.48</v>
      </c>
      <c r="S555" s="66"/>
    </row>
    <row r="556" spans="1:19" x14ac:dyDescent="0.4">
      <c r="A556" s="13">
        <v>45114</v>
      </c>
      <c r="J556" s="68">
        <v>45114</v>
      </c>
      <c r="K556" s="66"/>
      <c r="L556" s="66">
        <v>11.57</v>
      </c>
      <c r="M556" s="66"/>
      <c r="N556" s="66">
        <v>6.47</v>
      </c>
      <c r="O556" s="66"/>
      <c r="P556" s="66">
        <v>9.84</v>
      </c>
      <c r="Q556" s="66">
        <v>14.89</v>
      </c>
      <c r="R556" s="66">
        <v>11.31</v>
      </c>
      <c r="S556" s="66"/>
    </row>
    <row r="557" spans="1:19" x14ac:dyDescent="0.4">
      <c r="A557" s="13">
        <v>45115</v>
      </c>
      <c r="J557" s="68">
        <v>45115</v>
      </c>
      <c r="K557" s="66"/>
      <c r="L557" s="66">
        <v>2.13</v>
      </c>
      <c r="M557" s="66"/>
      <c r="N557" s="66">
        <v>3.83</v>
      </c>
      <c r="O557" s="66"/>
      <c r="P557" s="66">
        <v>7.82</v>
      </c>
      <c r="Q557" s="66">
        <v>12.15</v>
      </c>
      <c r="R557" s="66">
        <v>14.67</v>
      </c>
      <c r="S557" s="66"/>
    </row>
    <row r="558" spans="1:19" x14ac:dyDescent="0.4">
      <c r="A558" s="13">
        <v>45116</v>
      </c>
      <c r="J558" s="68">
        <v>45116</v>
      </c>
      <c r="K558" s="66"/>
      <c r="L558" s="66">
        <v>4.95</v>
      </c>
      <c r="M558" s="66"/>
      <c r="N558" s="66">
        <v>2.64</v>
      </c>
      <c r="O558" s="66"/>
      <c r="P558" s="66">
        <v>5.63</v>
      </c>
      <c r="Q558" s="66">
        <v>7.94</v>
      </c>
      <c r="R558" s="66">
        <v>14.73</v>
      </c>
      <c r="S558" s="66"/>
    </row>
    <row r="559" spans="1:19" x14ac:dyDescent="0.4">
      <c r="A559" s="13">
        <v>45117</v>
      </c>
      <c r="J559" s="68">
        <v>45117</v>
      </c>
      <c r="K559" s="66"/>
      <c r="L559" s="66">
        <v>10.28</v>
      </c>
      <c r="M559" s="66"/>
      <c r="N559" s="66">
        <v>9.5399999999999991</v>
      </c>
      <c r="O559" s="66"/>
      <c r="P559" s="66">
        <v>13.86</v>
      </c>
      <c r="Q559" s="66">
        <v>14.06</v>
      </c>
      <c r="R559" s="66">
        <v>16.78</v>
      </c>
      <c r="S559" s="66"/>
    </row>
    <row r="560" spans="1:19" x14ac:dyDescent="0.4">
      <c r="A560" s="13">
        <v>45118</v>
      </c>
      <c r="J560" s="68">
        <v>45118</v>
      </c>
      <c r="K560" s="66"/>
      <c r="L560" s="66">
        <v>11.15</v>
      </c>
      <c r="M560" s="66"/>
      <c r="N560" s="66">
        <v>22.66</v>
      </c>
      <c r="O560" s="66"/>
      <c r="P560" s="66">
        <v>26.22</v>
      </c>
      <c r="Q560" s="66">
        <v>28.17</v>
      </c>
      <c r="R560" s="66">
        <v>27.98</v>
      </c>
      <c r="S560" s="66"/>
    </row>
    <row r="561" spans="1:19" x14ac:dyDescent="0.4">
      <c r="A561" s="13">
        <v>45119</v>
      </c>
      <c r="J561" s="68">
        <v>45119</v>
      </c>
      <c r="K561" s="66"/>
      <c r="L561" s="66">
        <v>12.37</v>
      </c>
      <c r="M561" s="66"/>
      <c r="N561" s="66">
        <v>10.83</v>
      </c>
      <c r="O561" s="66"/>
      <c r="P561" s="66">
        <v>10.43</v>
      </c>
      <c r="Q561" s="66">
        <v>22.45</v>
      </c>
      <c r="R561" s="66">
        <v>16.3</v>
      </c>
      <c r="S561" s="66"/>
    </row>
    <row r="562" spans="1:19" x14ac:dyDescent="0.4">
      <c r="A562" s="13">
        <v>45120</v>
      </c>
      <c r="J562" s="68">
        <v>45120</v>
      </c>
      <c r="K562" s="66"/>
      <c r="L562" s="66">
        <v>6.04</v>
      </c>
      <c r="M562" s="66"/>
      <c r="N562" s="66">
        <v>12.9</v>
      </c>
      <c r="O562" s="66"/>
      <c r="P562" s="66">
        <v>15.75</v>
      </c>
      <c r="Q562" s="66">
        <v>13.13</v>
      </c>
      <c r="R562" s="66">
        <v>19.739999999999998</v>
      </c>
      <c r="S562" s="66"/>
    </row>
    <row r="563" spans="1:19" x14ac:dyDescent="0.4">
      <c r="A563" s="13">
        <v>45121</v>
      </c>
      <c r="J563" s="68">
        <v>45121</v>
      </c>
      <c r="K563" s="66"/>
      <c r="L563" s="66">
        <v>6.42</v>
      </c>
      <c r="M563" s="66"/>
      <c r="N563" s="66">
        <v>7.01</v>
      </c>
      <c r="O563" s="66"/>
      <c r="P563" s="66">
        <v>11.58</v>
      </c>
      <c r="Q563" s="66">
        <v>12.69</v>
      </c>
      <c r="R563" s="66">
        <v>12.92</v>
      </c>
      <c r="S563" s="66"/>
    </row>
    <row r="564" spans="1:19" x14ac:dyDescent="0.4">
      <c r="A564" s="13">
        <v>45122</v>
      </c>
      <c r="J564" s="68">
        <v>45122</v>
      </c>
      <c r="K564" s="66"/>
      <c r="L564" s="66">
        <v>21.82</v>
      </c>
      <c r="M564" s="66"/>
      <c r="N564" s="66">
        <v>12.12</v>
      </c>
      <c r="O564" s="66"/>
      <c r="P564" s="66">
        <v>21.8</v>
      </c>
      <c r="Q564" s="66">
        <v>21.85</v>
      </c>
      <c r="R564" s="66">
        <v>13.05</v>
      </c>
      <c r="S564" s="66"/>
    </row>
    <row r="565" spans="1:19" x14ac:dyDescent="0.4">
      <c r="A565" s="13">
        <v>45123</v>
      </c>
      <c r="J565" s="68">
        <v>45123</v>
      </c>
      <c r="K565" s="66"/>
      <c r="L565" s="66">
        <v>27.32</v>
      </c>
      <c r="M565" s="66"/>
      <c r="N565" s="66">
        <v>27.29</v>
      </c>
      <c r="O565" s="66"/>
      <c r="P565" s="66">
        <v>28.74</v>
      </c>
      <c r="Q565" s="66">
        <v>26.75</v>
      </c>
      <c r="R565" s="66">
        <v>28.98</v>
      </c>
      <c r="S565" s="66"/>
    </row>
    <row r="566" spans="1:19" x14ac:dyDescent="0.4">
      <c r="A566" s="13">
        <v>45124</v>
      </c>
      <c r="J566" s="68">
        <v>45124</v>
      </c>
      <c r="K566" s="66"/>
      <c r="L566" s="66">
        <v>27.89</v>
      </c>
      <c r="M566" s="66"/>
      <c r="N566" s="66">
        <v>26.63</v>
      </c>
      <c r="O566" s="66"/>
      <c r="P566" s="66">
        <v>28.84</v>
      </c>
      <c r="Q566" s="66">
        <v>28.29</v>
      </c>
      <c r="R566" s="66">
        <v>28.33</v>
      </c>
      <c r="S566" s="66"/>
    </row>
    <row r="567" spans="1:19" x14ac:dyDescent="0.4">
      <c r="A567" s="13">
        <v>45125</v>
      </c>
      <c r="J567" s="68">
        <v>45125</v>
      </c>
      <c r="K567" s="66"/>
      <c r="L567" s="66">
        <v>22.51</v>
      </c>
      <c r="M567" s="66"/>
      <c r="N567" s="66">
        <v>16.940000000000001</v>
      </c>
      <c r="O567" s="66"/>
      <c r="P567" s="66">
        <v>24.56</v>
      </c>
      <c r="Q567" s="66">
        <v>24.36</v>
      </c>
      <c r="R567" s="66">
        <v>25.49</v>
      </c>
      <c r="S567" s="66"/>
    </row>
    <row r="568" spans="1:19" x14ac:dyDescent="0.4">
      <c r="A568" s="13">
        <v>45126</v>
      </c>
      <c r="J568" s="68">
        <v>45126</v>
      </c>
      <c r="K568" s="66"/>
      <c r="L568" s="66">
        <v>10.31</v>
      </c>
      <c r="M568" s="66"/>
      <c r="N568" s="66">
        <v>8.82</v>
      </c>
      <c r="O568" s="66"/>
      <c r="P568" s="66">
        <v>12.21</v>
      </c>
      <c r="Q568" s="66">
        <v>15.52</v>
      </c>
      <c r="R568" s="66">
        <v>10.41</v>
      </c>
      <c r="S568" s="66"/>
    </row>
    <row r="569" spans="1:19" x14ac:dyDescent="0.4">
      <c r="A569" s="13">
        <v>45127</v>
      </c>
      <c r="J569" s="68">
        <v>45127</v>
      </c>
      <c r="K569" s="66"/>
      <c r="L569" s="66">
        <v>23.83</v>
      </c>
      <c r="M569" s="66"/>
      <c r="N569" s="66">
        <v>24.55</v>
      </c>
      <c r="O569" s="66"/>
      <c r="P569" s="66">
        <v>12.9</v>
      </c>
      <c r="Q569" s="66">
        <v>16.98</v>
      </c>
      <c r="R569" s="66">
        <v>9.5399999999999991</v>
      </c>
      <c r="S569" s="66"/>
    </row>
    <row r="570" spans="1:19" x14ac:dyDescent="0.4">
      <c r="A570" s="13">
        <v>45128</v>
      </c>
      <c r="J570" s="68">
        <v>45128</v>
      </c>
      <c r="K570" s="66"/>
      <c r="L570" s="66">
        <v>29</v>
      </c>
      <c r="M570" s="66"/>
      <c r="N570" s="66">
        <v>26.38</v>
      </c>
      <c r="O570" s="66"/>
      <c r="P570" s="66">
        <v>26.97</v>
      </c>
      <c r="Q570" s="66">
        <v>27.96</v>
      </c>
      <c r="R570" s="66">
        <v>26.2</v>
      </c>
      <c r="S570" s="66"/>
    </row>
    <row r="571" spans="1:19" x14ac:dyDescent="0.4">
      <c r="A571" s="13">
        <v>45129</v>
      </c>
      <c r="J571" s="68">
        <v>45129</v>
      </c>
      <c r="K571" s="66"/>
      <c r="L571" s="66">
        <v>28.73</v>
      </c>
      <c r="M571" s="66"/>
      <c r="N571" s="66">
        <v>23.82</v>
      </c>
      <c r="O571" s="66"/>
      <c r="P571" s="66">
        <v>26.07</v>
      </c>
      <c r="Q571" s="66">
        <v>26.82</v>
      </c>
      <c r="R571" s="66">
        <v>25.11</v>
      </c>
      <c r="S571" s="66"/>
    </row>
    <row r="572" spans="1:19" x14ac:dyDescent="0.4">
      <c r="A572" s="13">
        <v>45130</v>
      </c>
      <c r="J572" s="68">
        <v>45130</v>
      </c>
      <c r="K572" s="66"/>
      <c r="L572" s="66">
        <v>24.39</v>
      </c>
      <c r="M572" s="66"/>
      <c r="N572" s="66">
        <v>25.09</v>
      </c>
      <c r="O572" s="66"/>
      <c r="P572" s="66">
        <v>22.99</v>
      </c>
      <c r="Q572" s="66">
        <v>21.33</v>
      </c>
      <c r="R572" s="66">
        <v>27.05</v>
      </c>
      <c r="S572" s="66"/>
    </row>
    <row r="573" spans="1:19" x14ac:dyDescent="0.4">
      <c r="A573" s="13">
        <v>45131</v>
      </c>
      <c r="J573" s="68">
        <v>45131</v>
      </c>
      <c r="K573" s="66"/>
      <c r="L573" s="66">
        <v>21.26</v>
      </c>
      <c r="M573" s="66"/>
      <c r="N573" s="66">
        <v>28.09</v>
      </c>
      <c r="O573" s="66"/>
      <c r="P573" s="66">
        <v>22.42</v>
      </c>
      <c r="Q573" s="66">
        <v>20.22</v>
      </c>
      <c r="R573" s="66">
        <v>11.38</v>
      </c>
      <c r="S573" s="66"/>
    </row>
    <row r="574" spans="1:19" x14ac:dyDescent="0.4">
      <c r="A574" s="13">
        <v>45132</v>
      </c>
      <c r="J574" s="68">
        <v>45132</v>
      </c>
      <c r="K574" s="66"/>
      <c r="L574" s="66">
        <v>25.8</v>
      </c>
      <c r="M574" s="66"/>
      <c r="N574" s="66">
        <v>25.39</v>
      </c>
      <c r="O574" s="66"/>
      <c r="P574" s="66">
        <v>24.48</v>
      </c>
      <c r="Q574" s="66">
        <v>24.7</v>
      </c>
      <c r="R574" s="66">
        <v>26.79</v>
      </c>
      <c r="S574" s="66"/>
    </row>
    <row r="575" spans="1:19" x14ac:dyDescent="0.4">
      <c r="A575" s="13">
        <v>45133</v>
      </c>
      <c r="J575" s="68">
        <v>45133</v>
      </c>
      <c r="K575" s="66"/>
      <c r="L575" s="66">
        <v>25.3</v>
      </c>
      <c r="M575" s="66"/>
      <c r="N575" s="66">
        <v>26.84</v>
      </c>
      <c r="O575" s="66"/>
      <c r="P575" s="66">
        <v>27.54</v>
      </c>
      <c r="Q575" s="66">
        <v>27.02</v>
      </c>
      <c r="R575" s="66">
        <v>26.86</v>
      </c>
      <c r="S575" s="66"/>
    </row>
    <row r="576" spans="1:19" x14ac:dyDescent="0.4">
      <c r="A576" s="13">
        <v>45134</v>
      </c>
      <c r="J576" s="68">
        <v>45134</v>
      </c>
      <c r="K576" s="66"/>
      <c r="L576" s="66">
        <v>26.55</v>
      </c>
      <c r="M576" s="66"/>
      <c r="N576" s="66">
        <v>24.43</v>
      </c>
      <c r="O576" s="66"/>
      <c r="P576" s="66">
        <v>25.27</v>
      </c>
      <c r="Q576" s="66">
        <v>25.23</v>
      </c>
      <c r="R576" s="66">
        <v>27.8</v>
      </c>
      <c r="S576" s="66"/>
    </row>
    <row r="577" spans="1:19" x14ac:dyDescent="0.4">
      <c r="A577" s="13">
        <v>45135</v>
      </c>
      <c r="J577" s="68">
        <v>45135</v>
      </c>
      <c r="K577" s="66"/>
      <c r="L577" s="66">
        <v>26</v>
      </c>
      <c r="M577" s="66"/>
      <c r="N577" s="66">
        <v>26.53</v>
      </c>
      <c r="O577" s="66"/>
      <c r="P577" s="66">
        <v>25.16</v>
      </c>
      <c r="Q577" s="66">
        <v>27.03</v>
      </c>
      <c r="R577" s="66">
        <v>23.68</v>
      </c>
      <c r="S577" s="66"/>
    </row>
    <row r="578" spans="1:19" x14ac:dyDescent="0.4">
      <c r="A578" s="13">
        <v>45136</v>
      </c>
      <c r="J578" s="68">
        <v>45136</v>
      </c>
      <c r="K578" s="66"/>
      <c r="L578" s="66">
        <v>26.01</v>
      </c>
      <c r="M578" s="66"/>
      <c r="N578" s="66">
        <v>24.68</v>
      </c>
      <c r="O578" s="66"/>
      <c r="P578" s="66">
        <v>24.18</v>
      </c>
      <c r="Q578" s="66">
        <v>26.87</v>
      </c>
      <c r="R578" s="66">
        <v>25.15</v>
      </c>
      <c r="S578" s="66"/>
    </row>
    <row r="579" spans="1:19" x14ac:dyDescent="0.4">
      <c r="A579" s="13">
        <v>45137</v>
      </c>
      <c r="J579" s="68">
        <v>45137</v>
      </c>
      <c r="K579" s="66"/>
      <c r="L579" s="66">
        <v>23.06</v>
      </c>
      <c r="M579" s="66"/>
      <c r="N579" s="66">
        <v>24.29</v>
      </c>
      <c r="O579" s="66"/>
      <c r="P579" s="66">
        <v>22.43</v>
      </c>
      <c r="Q579" s="66">
        <v>23.4</v>
      </c>
      <c r="R579" s="66">
        <v>26.54</v>
      </c>
      <c r="S579" s="66"/>
    </row>
    <row r="580" spans="1:19" x14ac:dyDescent="0.4">
      <c r="A580" s="13">
        <v>45138</v>
      </c>
      <c r="J580" s="68">
        <v>45138</v>
      </c>
      <c r="K580" s="66"/>
      <c r="L580" s="66">
        <v>15.45</v>
      </c>
      <c r="M580" s="66"/>
      <c r="N580" s="66">
        <v>18.2</v>
      </c>
      <c r="O580" s="66"/>
      <c r="P580" s="66">
        <v>16.309999999999999</v>
      </c>
      <c r="Q580" s="66">
        <v>18.190000000000001</v>
      </c>
      <c r="R580" s="66">
        <v>15.21</v>
      </c>
      <c r="S580" s="66"/>
    </row>
    <row r="581" spans="1:19" x14ac:dyDescent="0.4">
      <c r="A581" s="13">
        <v>45139</v>
      </c>
      <c r="J581" s="68">
        <v>45139</v>
      </c>
      <c r="K581" s="66"/>
      <c r="L581" s="66">
        <v>26.57</v>
      </c>
      <c r="M581" s="66"/>
      <c r="N581" s="66">
        <v>25.32</v>
      </c>
      <c r="O581" s="66"/>
      <c r="P581" s="66">
        <v>22.43</v>
      </c>
      <c r="Q581" s="66">
        <v>23.1</v>
      </c>
      <c r="R581" s="66">
        <v>25.25</v>
      </c>
      <c r="S581" s="66"/>
    </row>
    <row r="582" spans="1:19" x14ac:dyDescent="0.4">
      <c r="A582" s="13">
        <v>45140</v>
      </c>
      <c r="J582" s="68">
        <v>45140</v>
      </c>
      <c r="K582" s="66"/>
      <c r="L582" s="66">
        <v>24.35</v>
      </c>
      <c r="M582" s="66"/>
      <c r="N582" s="66">
        <v>26.2</v>
      </c>
      <c r="O582" s="66"/>
      <c r="P582" s="66">
        <v>24.14</v>
      </c>
      <c r="Q582" s="66">
        <v>25.31</v>
      </c>
      <c r="R582" s="66">
        <v>25.13</v>
      </c>
      <c r="S582" s="66"/>
    </row>
    <row r="583" spans="1:19" x14ac:dyDescent="0.4">
      <c r="A583" s="13">
        <v>45141</v>
      </c>
      <c r="J583" s="68">
        <v>45141</v>
      </c>
      <c r="K583" s="66"/>
      <c r="L583" s="66">
        <v>22.6</v>
      </c>
      <c r="M583" s="66"/>
      <c r="N583" s="66">
        <v>24.81</v>
      </c>
      <c r="O583" s="66"/>
      <c r="P583" s="66">
        <v>22.84</v>
      </c>
      <c r="Q583" s="66">
        <v>24.88</v>
      </c>
      <c r="R583" s="66">
        <v>19.13</v>
      </c>
      <c r="S583" s="66"/>
    </row>
    <row r="584" spans="1:19" x14ac:dyDescent="0.4">
      <c r="A584" s="13">
        <v>45142</v>
      </c>
      <c r="J584" s="68">
        <v>45142</v>
      </c>
      <c r="K584" s="66"/>
      <c r="L584" s="66">
        <v>26.97</v>
      </c>
      <c r="M584" s="66"/>
      <c r="N584" s="66">
        <v>26.47</v>
      </c>
      <c r="O584" s="66"/>
      <c r="P584" s="66">
        <v>23.17</v>
      </c>
      <c r="Q584" s="66">
        <v>26.15</v>
      </c>
      <c r="R584" s="66">
        <v>19.62</v>
      </c>
      <c r="S584" s="66"/>
    </row>
    <row r="585" spans="1:19" x14ac:dyDescent="0.4">
      <c r="A585" s="13">
        <v>45143</v>
      </c>
      <c r="J585" s="68">
        <v>45143</v>
      </c>
      <c r="K585" s="66"/>
      <c r="L585" s="66">
        <v>26.64</v>
      </c>
      <c r="M585" s="66"/>
      <c r="N585" s="66">
        <v>23.97</v>
      </c>
      <c r="O585" s="66"/>
      <c r="P585" s="66">
        <v>21.83</v>
      </c>
      <c r="Q585" s="66">
        <v>26.06</v>
      </c>
      <c r="R585" s="66">
        <v>20.05</v>
      </c>
      <c r="S585" s="66"/>
    </row>
    <row r="586" spans="1:19" x14ac:dyDescent="0.4">
      <c r="A586" s="13">
        <v>45144</v>
      </c>
      <c r="J586" s="68">
        <v>45144</v>
      </c>
      <c r="K586" s="66"/>
      <c r="L586" s="66">
        <v>27</v>
      </c>
      <c r="M586" s="66"/>
      <c r="N586" s="66">
        <v>19.809999999999999</v>
      </c>
      <c r="O586" s="66"/>
      <c r="P586" s="66">
        <v>19.309999999999999</v>
      </c>
      <c r="Q586" s="66">
        <v>24.37</v>
      </c>
      <c r="R586" s="66">
        <v>19.89</v>
      </c>
      <c r="S586" s="66"/>
    </row>
    <row r="587" spans="1:19" x14ac:dyDescent="0.4">
      <c r="A587" s="13">
        <v>45145</v>
      </c>
      <c r="J587" s="68">
        <v>45145</v>
      </c>
      <c r="K587" s="66"/>
      <c r="L587" s="66">
        <v>15.4</v>
      </c>
      <c r="M587" s="66"/>
      <c r="N587" s="66">
        <v>10.01</v>
      </c>
      <c r="O587" s="66"/>
      <c r="P587" s="66">
        <v>7.22</v>
      </c>
      <c r="Q587" s="66">
        <v>5.13</v>
      </c>
      <c r="R587" s="66">
        <v>5.13</v>
      </c>
      <c r="S587" s="66"/>
    </row>
    <row r="588" spans="1:19" x14ac:dyDescent="0.4">
      <c r="A588" s="13">
        <v>45146</v>
      </c>
      <c r="J588" s="68">
        <v>45146</v>
      </c>
      <c r="K588" s="66"/>
      <c r="L588" s="66">
        <v>12.91</v>
      </c>
      <c r="M588" s="66"/>
      <c r="N588" s="66">
        <v>15.77</v>
      </c>
      <c r="O588" s="66"/>
      <c r="P588" s="66">
        <v>13.32</v>
      </c>
      <c r="Q588" s="66">
        <v>16.41</v>
      </c>
      <c r="R588" s="66">
        <v>13.51</v>
      </c>
      <c r="S588" s="66"/>
    </row>
    <row r="589" spans="1:19" x14ac:dyDescent="0.4">
      <c r="A589" s="13">
        <v>45147</v>
      </c>
      <c r="J589" s="68">
        <v>45147</v>
      </c>
      <c r="K589" s="66"/>
      <c r="L589" s="66">
        <v>18.260000000000002</v>
      </c>
      <c r="M589" s="66"/>
      <c r="N589" s="66">
        <v>13.28</v>
      </c>
      <c r="O589" s="66"/>
      <c r="P589" s="66">
        <v>14.55</v>
      </c>
      <c r="Q589" s="66">
        <v>24.89</v>
      </c>
      <c r="R589" s="66">
        <v>5.36</v>
      </c>
      <c r="S589" s="66"/>
    </row>
    <row r="590" spans="1:19" x14ac:dyDescent="0.4">
      <c r="A590" s="13">
        <v>45148</v>
      </c>
      <c r="J590" s="68">
        <v>45148</v>
      </c>
      <c r="K590" s="66"/>
      <c r="L590" s="66">
        <v>23.79</v>
      </c>
      <c r="M590" s="66"/>
      <c r="N590" s="66">
        <v>7.23</v>
      </c>
      <c r="O590" s="66"/>
      <c r="P590" s="66">
        <v>18.87</v>
      </c>
      <c r="Q590" s="66">
        <v>23.27</v>
      </c>
      <c r="R590" s="66">
        <v>9.84</v>
      </c>
      <c r="S590" s="66"/>
    </row>
    <row r="591" spans="1:19" x14ac:dyDescent="0.4">
      <c r="A591" s="13">
        <v>45149</v>
      </c>
      <c r="J591" s="68">
        <v>45149</v>
      </c>
      <c r="K591" s="66"/>
      <c r="L591" s="66">
        <v>13.63</v>
      </c>
      <c r="M591" s="66"/>
      <c r="N591" s="66">
        <v>15.51</v>
      </c>
      <c r="O591" s="66"/>
      <c r="P591" s="66">
        <v>8.15</v>
      </c>
      <c r="Q591" s="66">
        <v>21.98</v>
      </c>
      <c r="R591" s="66">
        <v>21.83</v>
      </c>
      <c r="S591" s="66"/>
    </row>
    <row r="592" spans="1:19" x14ac:dyDescent="0.4">
      <c r="A592" s="13">
        <v>45150</v>
      </c>
      <c r="J592" s="68">
        <v>45150</v>
      </c>
      <c r="K592" s="66"/>
      <c r="L592" s="66">
        <v>21.44</v>
      </c>
      <c r="M592" s="66"/>
      <c r="N592" s="66">
        <v>23.65</v>
      </c>
      <c r="O592" s="66"/>
      <c r="P592" s="66">
        <v>26.74</v>
      </c>
      <c r="Q592" s="66">
        <v>26.08</v>
      </c>
      <c r="R592" s="66">
        <v>26.81</v>
      </c>
      <c r="S592" s="66"/>
    </row>
    <row r="593" spans="1:19" x14ac:dyDescent="0.4">
      <c r="A593" s="13">
        <v>45151</v>
      </c>
      <c r="J593" s="68">
        <v>45151</v>
      </c>
      <c r="K593" s="66"/>
      <c r="L593" s="66">
        <v>26.21</v>
      </c>
      <c r="M593" s="66"/>
      <c r="N593" s="66">
        <v>26.14</v>
      </c>
      <c r="O593" s="66"/>
      <c r="P593" s="66">
        <v>26</v>
      </c>
      <c r="Q593" s="66">
        <v>26.27</v>
      </c>
      <c r="R593" s="66">
        <v>26.31</v>
      </c>
      <c r="S593" s="66"/>
    </row>
    <row r="594" spans="1:19" x14ac:dyDescent="0.4">
      <c r="A594" s="13">
        <v>45152</v>
      </c>
      <c r="J594" s="68">
        <v>45152</v>
      </c>
      <c r="K594" s="66"/>
      <c r="L594" s="66">
        <v>13.56</v>
      </c>
      <c r="M594" s="66"/>
      <c r="N594" s="66">
        <v>14.1</v>
      </c>
      <c r="O594" s="66"/>
      <c r="P594" s="66">
        <v>13.59</v>
      </c>
      <c r="Q594" s="66">
        <v>8.44</v>
      </c>
      <c r="R594" s="66">
        <v>8.68</v>
      </c>
      <c r="S594" s="66"/>
    </row>
    <row r="595" spans="1:19" x14ac:dyDescent="0.4">
      <c r="A595" s="13">
        <v>45153</v>
      </c>
      <c r="J595" s="68">
        <v>45153</v>
      </c>
      <c r="K595" s="66"/>
      <c r="L595" s="66">
        <v>2.09</v>
      </c>
      <c r="M595" s="66"/>
      <c r="N595" s="66">
        <v>8.3699999999999992</v>
      </c>
      <c r="O595" s="66"/>
      <c r="P595" s="66">
        <v>6.92</v>
      </c>
      <c r="Q595" s="66">
        <v>4.46</v>
      </c>
      <c r="R595" s="66">
        <v>9.1300000000000008</v>
      </c>
      <c r="S595" s="66"/>
    </row>
    <row r="596" spans="1:19" x14ac:dyDescent="0.4">
      <c r="A596" s="13">
        <v>45154</v>
      </c>
      <c r="J596" s="68">
        <v>45154</v>
      </c>
      <c r="K596" s="66"/>
      <c r="L596" s="66">
        <v>17.55</v>
      </c>
      <c r="M596" s="66"/>
      <c r="N596" s="66">
        <v>23.98</v>
      </c>
      <c r="O596" s="66"/>
      <c r="P596" s="66">
        <v>22.05</v>
      </c>
      <c r="Q596" s="66">
        <v>21.64</v>
      </c>
      <c r="R596" s="66">
        <v>25.39</v>
      </c>
      <c r="S596" s="66"/>
    </row>
    <row r="597" spans="1:19" x14ac:dyDescent="0.4">
      <c r="A597" s="13">
        <v>45155</v>
      </c>
      <c r="J597" s="68">
        <v>45155</v>
      </c>
      <c r="K597" s="66"/>
      <c r="L597" s="66">
        <v>13.23</v>
      </c>
      <c r="M597" s="66"/>
      <c r="N597" s="66">
        <v>15.2</v>
      </c>
      <c r="O597" s="66"/>
      <c r="P597" s="66">
        <v>13.24</v>
      </c>
      <c r="Q597" s="66">
        <v>7.41</v>
      </c>
      <c r="R597" s="66">
        <v>2.81</v>
      </c>
      <c r="S597" s="66"/>
    </row>
    <row r="598" spans="1:19" x14ac:dyDescent="0.4">
      <c r="A598" s="13">
        <v>45156</v>
      </c>
      <c r="J598" s="68">
        <v>45156</v>
      </c>
      <c r="K598" s="66"/>
      <c r="L598" s="66">
        <v>19.21</v>
      </c>
      <c r="M598" s="66"/>
      <c r="N598" s="66">
        <v>10.94</v>
      </c>
      <c r="O598" s="66"/>
      <c r="P598" s="66">
        <v>13.84</v>
      </c>
      <c r="Q598" s="66">
        <v>20.47</v>
      </c>
      <c r="R598" s="66">
        <v>14.16</v>
      </c>
      <c r="S598" s="66"/>
    </row>
    <row r="599" spans="1:19" x14ac:dyDescent="0.4">
      <c r="A599" s="13">
        <v>45157</v>
      </c>
      <c r="J599" s="68">
        <v>45157</v>
      </c>
      <c r="K599" s="66"/>
      <c r="L599" s="66">
        <v>20.86</v>
      </c>
      <c r="M599" s="66"/>
      <c r="N599" s="66">
        <v>18.93</v>
      </c>
      <c r="O599" s="66"/>
      <c r="P599" s="66">
        <v>23.74</v>
      </c>
      <c r="Q599" s="66">
        <v>18.75</v>
      </c>
      <c r="R599" s="66">
        <v>23.98</v>
      </c>
      <c r="S599" s="66"/>
    </row>
    <row r="600" spans="1:19" x14ac:dyDescent="0.4">
      <c r="A600" s="13">
        <v>45158</v>
      </c>
      <c r="J600" s="68">
        <v>45158</v>
      </c>
      <c r="K600" s="66"/>
      <c r="L600" s="66">
        <v>22.82</v>
      </c>
      <c r="M600" s="66"/>
      <c r="N600" s="66">
        <v>25.26</v>
      </c>
      <c r="O600" s="66"/>
      <c r="P600" s="66">
        <v>26.06</v>
      </c>
      <c r="Q600" s="66">
        <v>24.1</v>
      </c>
      <c r="R600" s="66">
        <v>23.99</v>
      </c>
      <c r="S600" s="66"/>
    </row>
    <row r="601" spans="1:19" x14ac:dyDescent="0.4">
      <c r="A601" s="13">
        <v>45159</v>
      </c>
      <c r="J601" s="68">
        <v>45159</v>
      </c>
      <c r="K601" s="66"/>
      <c r="L601" s="66">
        <v>16.48</v>
      </c>
      <c r="M601" s="66"/>
      <c r="N601" s="66">
        <v>23.63</v>
      </c>
      <c r="O601" s="66"/>
      <c r="P601" s="66">
        <v>23.17</v>
      </c>
      <c r="Q601" s="66">
        <v>22.85</v>
      </c>
      <c r="R601" s="66">
        <v>23.16</v>
      </c>
      <c r="S601" s="66"/>
    </row>
    <row r="602" spans="1:19" x14ac:dyDescent="0.4">
      <c r="A602" s="13">
        <v>45160</v>
      </c>
      <c r="J602" s="68">
        <v>45160</v>
      </c>
      <c r="K602" s="66"/>
      <c r="L602" s="66">
        <v>22.43</v>
      </c>
      <c r="M602" s="66"/>
      <c r="N602" s="66">
        <v>22.55</v>
      </c>
      <c r="O602" s="66"/>
      <c r="P602" s="66">
        <v>18.809999999999999</v>
      </c>
      <c r="Q602" s="66">
        <v>22.14</v>
      </c>
      <c r="R602" s="66">
        <v>15.81</v>
      </c>
      <c r="S602" s="66"/>
    </row>
    <row r="603" spans="1:19" x14ac:dyDescent="0.4">
      <c r="A603" s="13">
        <v>45161</v>
      </c>
      <c r="J603" s="68">
        <v>45161</v>
      </c>
      <c r="K603" s="66"/>
      <c r="L603" s="66">
        <v>9.17</v>
      </c>
      <c r="M603" s="66"/>
      <c r="N603" s="66">
        <v>3.67</v>
      </c>
      <c r="O603" s="66"/>
      <c r="P603" s="66">
        <v>2.65</v>
      </c>
      <c r="Q603" s="66">
        <v>4.6900000000000004</v>
      </c>
      <c r="R603" s="66">
        <v>1.99</v>
      </c>
      <c r="S603" s="66"/>
    </row>
    <row r="604" spans="1:19" x14ac:dyDescent="0.4">
      <c r="A604" s="13">
        <v>45162</v>
      </c>
      <c r="J604" s="68">
        <v>45162</v>
      </c>
      <c r="K604" s="66"/>
      <c r="L604" s="66">
        <v>22.35</v>
      </c>
      <c r="M604" s="66"/>
      <c r="N604" s="66">
        <v>20.260000000000002</v>
      </c>
      <c r="O604" s="66"/>
      <c r="P604" s="66">
        <v>18.23</v>
      </c>
      <c r="Q604" s="66">
        <v>18.739999999999998</v>
      </c>
      <c r="R604" s="66">
        <v>11.16</v>
      </c>
      <c r="S604" s="66"/>
    </row>
    <row r="605" spans="1:19" x14ac:dyDescent="0.4">
      <c r="A605" s="13">
        <v>45163</v>
      </c>
      <c r="J605" s="68">
        <v>45163</v>
      </c>
      <c r="K605" s="66"/>
      <c r="L605" s="66">
        <v>17.37</v>
      </c>
      <c r="M605" s="66"/>
      <c r="N605" s="66">
        <v>18.03</v>
      </c>
      <c r="O605" s="66"/>
      <c r="P605" s="66">
        <v>12.49</v>
      </c>
      <c r="Q605" s="66">
        <v>18.27</v>
      </c>
      <c r="R605" s="66">
        <v>14.84</v>
      </c>
      <c r="S605" s="66"/>
    </row>
    <row r="606" spans="1:19" x14ac:dyDescent="0.4">
      <c r="A606" s="13">
        <v>45164</v>
      </c>
      <c r="J606" s="68">
        <v>45164</v>
      </c>
      <c r="K606" s="66"/>
      <c r="L606" s="66">
        <v>16.64</v>
      </c>
      <c r="M606" s="66"/>
      <c r="N606" s="66">
        <v>21.19</v>
      </c>
      <c r="O606" s="66"/>
      <c r="P606" s="66">
        <v>19.89</v>
      </c>
      <c r="Q606" s="66">
        <v>17.239999999999998</v>
      </c>
      <c r="R606" s="66">
        <v>23.11</v>
      </c>
      <c r="S606" s="66"/>
    </row>
    <row r="607" spans="1:19" x14ac:dyDescent="0.4">
      <c r="A607" s="13">
        <v>45165</v>
      </c>
      <c r="J607" s="68">
        <v>45165</v>
      </c>
      <c r="K607" s="66"/>
      <c r="L607" s="66">
        <v>21.49</v>
      </c>
      <c r="M607" s="66"/>
      <c r="N607" s="66">
        <v>21.28</v>
      </c>
      <c r="O607" s="66"/>
      <c r="P607" s="66">
        <v>22.16</v>
      </c>
      <c r="Q607" s="66">
        <v>22.99</v>
      </c>
      <c r="R607" s="66">
        <v>23.78</v>
      </c>
      <c r="S607" s="66"/>
    </row>
    <row r="608" spans="1:19" x14ac:dyDescent="0.4">
      <c r="A608" s="13">
        <v>45166</v>
      </c>
      <c r="J608" s="68">
        <v>45166</v>
      </c>
      <c r="K608" s="66"/>
      <c r="L608" s="66">
        <v>19.190000000000001</v>
      </c>
      <c r="M608" s="66"/>
      <c r="N608" s="66">
        <v>23.57</v>
      </c>
      <c r="O608" s="66"/>
      <c r="P608" s="66">
        <v>23.89</v>
      </c>
      <c r="Q608" s="66">
        <v>18.329999999999998</v>
      </c>
      <c r="R608" s="66">
        <v>22.97</v>
      </c>
      <c r="S608" s="66"/>
    </row>
    <row r="609" spans="1:19" x14ac:dyDescent="0.4">
      <c r="A609" s="13">
        <v>45167</v>
      </c>
      <c r="J609" s="68">
        <v>45167</v>
      </c>
      <c r="K609" s="66"/>
      <c r="L609" s="66">
        <v>20.98</v>
      </c>
      <c r="M609" s="66"/>
      <c r="N609" s="66">
        <v>24.29</v>
      </c>
      <c r="O609" s="66"/>
      <c r="P609" s="66">
        <v>18.82</v>
      </c>
      <c r="Q609" s="66">
        <v>24.38</v>
      </c>
      <c r="R609" s="66">
        <v>16.34</v>
      </c>
      <c r="S609" s="66"/>
    </row>
    <row r="610" spans="1:19" x14ac:dyDescent="0.4">
      <c r="A610" s="13">
        <v>45168</v>
      </c>
      <c r="J610" s="68">
        <v>45168</v>
      </c>
      <c r="K610" s="66"/>
      <c r="L610" s="66">
        <v>21.67</v>
      </c>
      <c r="M610" s="66"/>
      <c r="N610" s="66">
        <v>20.94</v>
      </c>
      <c r="O610" s="66"/>
      <c r="P610" s="66">
        <v>17.989999999999998</v>
      </c>
      <c r="Q610" s="66">
        <v>17.55</v>
      </c>
      <c r="R610" s="66">
        <v>12.8</v>
      </c>
      <c r="S610" s="66"/>
    </row>
    <row r="611" spans="1:19" x14ac:dyDescent="0.4">
      <c r="A611" s="13">
        <v>45169</v>
      </c>
      <c r="J611" s="68">
        <v>45169</v>
      </c>
      <c r="K611" s="66"/>
      <c r="L611" s="66">
        <v>12.26</v>
      </c>
      <c r="M611" s="66"/>
      <c r="N611" s="66">
        <v>10.38</v>
      </c>
      <c r="O611" s="66"/>
      <c r="P611" s="66">
        <v>7.62</v>
      </c>
      <c r="Q611" s="66">
        <v>10.4</v>
      </c>
      <c r="R611" s="66">
        <v>8.6199999999999992</v>
      </c>
      <c r="S611" s="66"/>
    </row>
    <row r="612" spans="1:19" x14ac:dyDescent="0.4">
      <c r="A612" s="13">
        <v>45170</v>
      </c>
      <c r="J612" s="13">
        <v>45170</v>
      </c>
      <c r="L612">
        <v>8.2100000000000009</v>
      </c>
      <c r="N612">
        <v>8.77</v>
      </c>
      <c r="P612">
        <v>8.92</v>
      </c>
      <c r="Q612">
        <v>13.26</v>
      </c>
      <c r="R612">
        <v>9.92</v>
      </c>
    </row>
    <row r="613" spans="1:19" x14ac:dyDescent="0.4">
      <c r="A613" s="13">
        <v>45171</v>
      </c>
      <c r="J613" s="13">
        <v>45171</v>
      </c>
      <c r="L613">
        <v>16.18</v>
      </c>
      <c r="N613">
        <v>9.0500000000000007</v>
      </c>
      <c r="P613">
        <v>12.78</v>
      </c>
      <c r="Q613">
        <v>16.27</v>
      </c>
      <c r="R613">
        <v>18.37</v>
      </c>
    </row>
    <row r="614" spans="1:19" x14ac:dyDescent="0.4">
      <c r="A614" s="13">
        <v>45172</v>
      </c>
      <c r="J614" s="13">
        <v>45172</v>
      </c>
      <c r="L614">
        <v>22.05</v>
      </c>
      <c r="N614">
        <v>20.61</v>
      </c>
      <c r="P614">
        <v>21.1</v>
      </c>
      <c r="Q614">
        <v>21.4</v>
      </c>
      <c r="R614">
        <v>24.19</v>
      </c>
    </row>
    <row r="615" spans="1:19" x14ac:dyDescent="0.4">
      <c r="A615" s="13">
        <v>45173</v>
      </c>
      <c r="J615" s="13">
        <v>45173</v>
      </c>
      <c r="L615">
        <v>16.63</v>
      </c>
      <c r="N615">
        <v>24.01</v>
      </c>
      <c r="P615">
        <v>23.25</v>
      </c>
      <c r="Q615">
        <v>23.37</v>
      </c>
      <c r="R615">
        <v>19.5</v>
      </c>
    </row>
    <row r="616" spans="1:19" x14ac:dyDescent="0.4">
      <c r="A616" s="13">
        <v>45174</v>
      </c>
      <c r="J616" s="13">
        <v>45174</v>
      </c>
      <c r="L616">
        <v>5.45</v>
      </c>
      <c r="N616">
        <v>4.34</v>
      </c>
      <c r="P616">
        <v>14.48</v>
      </c>
      <c r="Q616">
        <v>19.420000000000002</v>
      </c>
      <c r="R616">
        <v>18.55</v>
      </c>
    </row>
    <row r="617" spans="1:19" x14ac:dyDescent="0.4">
      <c r="A617" s="13">
        <v>45175</v>
      </c>
      <c r="J617" s="13">
        <v>45175</v>
      </c>
      <c r="L617">
        <v>8.8800000000000008</v>
      </c>
      <c r="N617">
        <v>20.47</v>
      </c>
      <c r="P617">
        <v>16.329999999999998</v>
      </c>
      <c r="Q617">
        <v>16.57</v>
      </c>
      <c r="R617">
        <v>17.489999999999998</v>
      </c>
    </row>
    <row r="618" spans="1:19" x14ac:dyDescent="0.4">
      <c r="A618" s="13">
        <v>45176</v>
      </c>
      <c r="J618" s="13">
        <v>45176</v>
      </c>
      <c r="L618">
        <v>18.829999999999998</v>
      </c>
      <c r="N618">
        <v>22.61</v>
      </c>
      <c r="P618">
        <v>21.92</v>
      </c>
      <c r="Q618">
        <v>16.260000000000002</v>
      </c>
      <c r="R618">
        <v>22.82</v>
      </c>
    </row>
    <row r="619" spans="1:19" x14ac:dyDescent="0.4">
      <c r="A619" s="13">
        <v>45177</v>
      </c>
      <c r="J619" s="13">
        <v>45177</v>
      </c>
      <c r="L619">
        <v>8.2200000000000006</v>
      </c>
      <c r="N619">
        <v>19.04</v>
      </c>
      <c r="P619">
        <v>15.6</v>
      </c>
      <c r="Q619">
        <v>14.2</v>
      </c>
      <c r="R619">
        <v>19.420000000000002</v>
      </c>
    </row>
    <row r="620" spans="1:19" x14ac:dyDescent="0.4">
      <c r="A620" s="13">
        <v>45178</v>
      </c>
      <c r="J620" s="13">
        <v>45178</v>
      </c>
      <c r="L620">
        <v>14.11</v>
      </c>
      <c r="N620">
        <v>22.14</v>
      </c>
      <c r="P620">
        <v>20.45</v>
      </c>
      <c r="Q620">
        <v>22.12</v>
      </c>
      <c r="R620">
        <v>22.64</v>
      </c>
    </row>
    <row r="621" spans="1:19" x14ac:dyDescent="0.4">
      <c r="A621" s="13">
        <v>45179</v>
      </c>
      <c r="J621" s="13">
        <v>45179</v>
      </c>
      <c r="L621">
        <v>13.43</v>
      </c>
      <c r="N621">
        <v>15.55</v>
      </c>
      <c r="P621">
        <v>12.01</v>
      </c>
      <c r="Q621">
        <v>9.99</v>
      </c>
      <c r="R621">
        <v>10.35</v>
      </c>
    </row>
    <row r="622" spans="1:19" x14ac:dyDescent="0.4">
      <c r="A622" s="13">
        <v>45180</v>
      </c>
      <c r="J622" s="13">
        <v>45180</v>
      </c>
      <c r="L622">
        <v>7.17</v>
      </c>
      <c r="N622">
        <v>12.53</v>
      </c>
      <c r="P622">
        <v>14.01</v>
      </c>
      <c r="Q622">
        <v>11.06</v>
      </c>
      <c r="R622">
        <v>11.31</v>
      </c>
    </row>
    <row r="623" spans="1:19" x14ac:dyDescent="0.4">
      <c r="A623" s="13">
        <v>45181</v>
      </c>
      <c r="J623" s="13">
        <v>45181</v>
      </c>
      <c r="L623">
        <v>18.62</v>
      </c>
      <c r="N623">
        <v>20.46</v>
      </c>
      <c r="P623">
        <v>20.260000000000002</v>
      </c>
      <c r="Q623">
        <v>16.79</v>
      </c>
      <c r="R623">
        <v>20.87</v>
      </c>
    </row>
    <row r="624" spans="1:19" x14ac:dyDescent="0.4">
      <c r="A624" s="13">
        <v>45182</v>
      </c>
      <c r="J624" s="13">
        <v>45182</v>
      </c>
      <c r="L624">
        <v>18.59</v>
      </c>
      <c r="N624">
        <v>17.16</v>
      </c>
      <c r="P624">
        <v>13.68</v>
      </c>
      <c r="Q624">
        <v>19.39</v>
      </c>
      <c r="R624">
        <v>12.22</v>
      </c>
    </row>
    <row r="625" spans="1:18" x14ac:dyDescent="0.4">
      <c r="A625" s="13">
        <v>45183</v>
      </c>
      <c r="J625" s="13">
        <v>45183</v>
      </c>
      <c r="L625">
        <v>5.19</v>
      </c>
      <c r="N625">
        <v>4.83</v>
      </c>
      <c r="P625">
        <v>8.98</v>
      </c>
      <c r="Q625">
        <v>13.73</v>
      </c>
      <c r="R625">
        <v>10.67</v>
      </c>
    </row>
    <row r="626" spans="1:18" x14ac:dyDescent="0.4">
      <c r="A626" s="13">
        <v>45184</v>
      </c>
      <c r="J626" s="13">
        <v>45184</v>
      </c>
      <c r="L626">
        <v>11.76</v>
      </c>
      <c r="N626">
        <v>13.74</v>
      </c>
      <c r="P626">
        <v>19.36</v>
      </c>
      <c r="Q626">
        <v>15.79</v>
      </c>
      <c r="R626">
        <v>20.97</v>
      </c>
    </row>
    <row r="627" spans="1:18" x14ac:dyDescent="0.4">
      <c r="A627" s="13">
        <v>45185</v>
      </c>
      <c r="J627" s="13">
        <v>45185</v>
      </c>
      <c r="L627">
        <v>19.989999999999998</v>
      </c>
      <c r="N627">
        <v>18.920000000000002</v>
      </c>
      <c r="P627">
        <v>19.29</v>
      </c>
      <c r="Q627">
        <v>18.899999999999999</v>
      </c>
      <c r="R627">
        <v>22.42</v>
      </c>
    </row>
    <row r="628" spans="1:18" x14ac:dyDescent="0.4">
      <c r="A628" s="13">
        <v>45186</v>
      </c>
      <c r="J628" s="13">
        <v>45186</v>
      </c>
      <c r="L628">
        <v>19.16</v>
      </c>
      <c r="N628">
        <v>21.18</v>
      </c>
      <c r="P628">
        <v>21.71</v>
      </c>
      <c r="Q628">
        <v>17.29</v>
      </c>
      <c r="R628">
        <v>18.96</v>
      </c>
    </row>
    <row r="629" spans="1:18" x14ac:dyDescent="0.4">
      <c r="A629" s="13">
        <v>45187</v>
      </c>
      <c r="J629" s="13">
        <v>45187</v>
      </c>
      <c r="L629">
        <v>13.16</v>
      </c>
      <c r="N629">
        <v>19.690000000000001</v>
      </c>
      <c r="P629">
        <v>15.85</v>
      </c>
      <c r="Q629">
        <v>15.95</v>
      </c>
      <c r="R629">
        <v>18.600000000000001</v>
      </c>
    </row>
    <row r="630" spans="1:18" x14ac:dyDescent="0.4">
      <c r="A630" s="13">
        <v>45188</v>
      </c>
      <c r="J630" s="13">
        <v>45188</v>
      </c>
      <c r="L630">
        <v>20.48</v>
      </c>
      <c r="N630">
        <v>15.42</v>
      </c>
      <c r="P630">
        <v>19.82</v>
      </c>
      <c r="Q630">
        <v>16.29</v>
      </c>
      <c r="R630">
        <v>20.3</v>
      </c>
    </row>
    <row r="631" spans="1:18" x14ac:dyDescent="0.4">
      <c r="A631" s="13">
        <v>45189</v>
      </c>
      <c r="J631" s="13">
        <v>45189</v>
      </c>
      <c r="L631">
        <v>10</v>
      </c>
      <c r="N631">
        <v>13.47</v>
      </c>
      <c r="P631">
        <v>14.91</v>
      </c>
      <c r="Q631">
        <v>12.64</v>
      </c>
      <c r="R631">
        <v>15.72</v>
      </c>
    </row>
    <row r="632" spans="1:18" x14ac:dyDescent="0.4">
      <c r="A632" s="13">
        <v>45190</v>
      </c>
      <c r="J632" s="13">
        <v>45190</v>
      </c>
      <c r="L632">
        <v>4.7300000000000004</v>
      </c>
      <c r="N632">
        <v>5.1100000000000003</v>
      </c>
      <c r="P632">
        <v>8.7799999999999994</v>
      </c>
      <c r="Q632">
        <v>9.64</v>
      </c>
      <c r="R632">
        <v>9.81</v>
      </c>
    </row>
    <row r="633" spans="1:18" x14ac:dyDescent="0.4">
      <c r="A633" s="13">
        <v>45191</v>
      </c>
      <c r="J633" s="13">
        <v>45191</v>
      </c>
      <c r="L633">
        <v>10.67</v>
      </c>
      <c r="N633">
        <v>12.38</v>
      </c>
      <c r="P633">
        <v>7.1</v>
      </c>
      <c r="Q633">
        <v>9</v>
      </c>
      <c r="R633">
        <v>7.37</v>
      </c>
    </row>
    <row r="634" spans="1:18" x14ac:dyDescent="0.4">
      <c r="A634" s="13">
        <v>45192</v>
      </c>
      <c r="J634" s="13">
        <v>45192</v>
      </c>
      <c r="L634">
        <v>13.74</v>
      </c>
      <c r="N634">
        <v>16.920000000000002</v>
      </c>
      <c r="P634">
        <v>13.81</v>
      </c>
      <c r="Q634">
        <v>13.24</v>
      </c>
      <c r="R634">
        <v>15.13</v>
      </c>
    </row>
    <row r="635" spans="1:18" x14ac:dyDescent="0.4">
      <c r="A635" s="13">
        <v>45193</v>
      </c>
      <c r="J635" s="13">
        <v>45193</v>
      </c>
      <c r="L635">
        <v>18.64</v>
      </c>
      <c r="N635">
        <v>20.46</v>
      </c>
      <c r="P635">
        <v>21.56</v>
      </c>
      <c r="Q635">
        <v>19.38</v>
      </c>
      <c r="R635">
        <v>19.829999999999998</v>
      </c>
    </row>
    <row r="636" spans="1:18" x14ac:dyDescent="0.4">
      <c r="A636" s="13">
        <v>45194</v>
      </c>
      <c r="J636" s="13">
        <v>45194</v>
      </c>
      <c r="L636">
        <v>8.32</v>
      </c>
      <c r="N636">
        <v>9.25</v>
      </c>
      <c r="P636">
        <v>11.64</v>
      </c>
      <c r="Q636">
        <v>16.63</v>
      </c>
      <c r="R636">
        <v>7.67</v>
      </c>
    </row>
    <row r="637" spans="1:18" x14ac:dyDescent="0.4">
      <c r="A637" s="13">
        <v>45195</v>
      </c>
      <c r="J637" s="13">
        <v>45195</v>
      </c>
      <c r="L637">
        <v>4.5</v>
      </c>
      <c r="N637">
        <v>10.18</v>
      </c>
      <c r="P637">
        <v>17.489999999999998</v>
      </c>
      <c r="Q637">
        <v>19.190000000000001</v>
      </c>
      <c r="R637">
        <v>20.420000000000002</v>
      </c>
    </row>
    <row r="638" spans="1:18" x14ac:dyDescent="0.4">
      <c r="A638" s="13">
        <v>45196</v>
      </c>
      <c r="J638" s="13">
        <v>45196</v>
      </c>
      <c r="L638">
        <v>8.44</v>
      </c>
      <c r="N638">
        <v>9.77</v>
      </c>
      <c r="P638">
        <v>15.73</v>
      </c>
      <c r="Q638">
        <v>17.88</v>
      </c>
      <c r="R638">
        <v>20.45</v>
      </c>
    </row>
    <row r="639" spans="1:18" x14ac:dyDescent="0.4">
      <c r="A639" s="13">
        <v>45197</v>
      </c>
      <c r="J639" s="13">
        <v>45197</v>
      </c>
      <c r="L639">
        <v>6.62</v>
      </c>
      <c r="N639">
        <v>11.21</v>
      </c>
      <c r="P639">
        <v>12.32</v>
      </c>
      <c r="Q639">
        <v>14.41</v>
      </c>
      <c r="R639">
        <v>18.78</v>
      </c>
    </row>
    <row r="640" spans="1:18" x14ac:dyDescent="0.4">
      <c r="A640" s="13">
        <v>45198</v>
      </c>
      <c r="J640" s="13">
        <v>45198</v>
      </c>
      <c r="L640">
        <v>19.66</v>
      </c>
      <c r="N640">
        <v>20.59</v>
      </c>
      <c r="P640">
        <v>19.78</v>
      </c>
      <c r="Q640">
        <v>19.22</v>
      </c>
      <c r="R640">
        <v>19.600000000000001</v>
      </c>
    </row>
    <row r="641" spans="1:18" x14ac:dyDescent="0.4">
      <c r="A641" s="13">
        <v>45199</v>
      </c>
      <c r="J641" s="13">
        <v>45199</v>
      </c>
      <c r="L641">
        <v>9.4700000000000006</v>
      </c>
      <c r="N641">
        <v>15.56</v>
      </c>
      <c r="P641">
        <v>15.4</v>
      </c>
      <c r="Q641">
        <v>13.91</v>
      </c>
      <c r="R641">
        <v>12.83</v>
      </c>
    </row>
    <row r="642" spans="1:18" x14ac:dyDescent="0.4">
      <c r="A642" s="13">
        <v>45200</v>
      </c>
      <c r="J642" s="13">
        <v>45200</v>
      </c>
      <c r="L642">
        <v>16.36</v>
      </c>
      <c r="N642">
        <v>14.72</v>
      </c>
      <c r="P642">
        <v>8.67</v>
      </c>
      <c r="Q642">
        <v>9.43</v>
      </c>
      <c r="R642">
        <v>8.24</v>
      </c>
    </row>
    <row r="643" spans="1:18" x14ac:dyDescent="0.4">
      <c r="A643" s="13">
        <v>45201</v>
      </c>
      <c r="J643" s="13">
        <v>45201</v>
      </c>
      <c r="L643">
        <v>19.16</v>
      </c>
      <c r="N643">
        <v>19.309999999999999</v>
      </c>
      <c r="P643">
        <v>19.760000000000002</v>
      </c>
      <c r="Q643">
        <v>19.690000000000001</v>
      </c>
      <c r="R643">
        <v>18.100000000000001</v>
      </c>
    </row>
    <row r="644" spans="1:18" x14ac:dyDescent="0.4">
      <c r="A644" s="13">
        <v>45202</v>
      </c>
      <c r="J644" s="13">
        <v>45202</v>
      </c>
      <c r="L644">
        <v>8.6300000000000008</v>
      </c>
      <c r="N644">
        <v>7.94</v>
      </c>
      <c r="P644">
        <v>8.6199999999999992</v>
      </c>
      <c r="Q644">
        <v>9.98</v>
      </c>
      <c r="R644">
        <v>11.21</v>
      </c>
    </row>
    <row r="645" spans="1:18" x14ac:dyDescent="0.4">
      <c r="A645" s="13">
        <v>45203</v>
      </c>
      <c r="J645" s="13">
        <v>45203</v>
      </c>
      <c r="L645">
        <v>17.25</v>
      </c>
      <c r="N645">
        <v>18.48</v>
      </c>
      <c r="P645">
        <v>17.690000000000001</v>
      </c>
      <c r="Q645">
        <v>17.690000000000001</v>
      </c>
      <c r="R645">
        <v>15.75</v>
      </c>
    </row>
    <row r="646" spans="1:18" x14ac:dyDescent="0.4">
      <c r="A646" s="13">
        <v>45204</v>
      </c>
      <c r="J646" s="13">
        <v>45204</v>
      </c>
      <c r="L646">
        <v>10.45</v>
      </c>
      <c r="N646">
        <v>16.16</v>
      </c>
      <c r="P646">
        <v>14.88</v>
      </c>
      <c r="Q646">
        <v>11.71</v>
      </c>
      <c r="R646">
        <v>7.44</v>
      </c>
    </row>
    <row r="647" spans="1:18" x14ac:dyDescent="0.4">
      <c r="A647" s="13">
        <v>45205</v>
      </c>
      <c r="J647" s="13">
        <v>45205</v>
      </c>
      <c r="L647">
        <v>18.829999999999998</v>
      </c>
      <c r="N647">
        <v>17.62</v>
      </c>
      <c r="P647">
        <v>17.760000000000002</v>
      </c>
      <c r="Q647">
        <v>16.52</v>
      </c>
      <c r="R647">
        <v>20.059999999999999</v>
      </c>
    </row>
    <row r="648" spans="1:18" x14ac:dyDescent="0.4">
      <c r="A648" s="13">
        <v>45206</v>
      </c>
      <c r="J648" s="13">
        <v>45206</v>
      </c>
      <c r="L648">
        <v>12.48</v>
      </c>
      <c r="N648">
        <v>10.35</v>
      </c>
      <c r="P648">
        <v>12.01</v>
      </c>
      <c r="Q648">
        <v>15.63</v>
      </c>
      <c r="R648">
        <v>15.73</v>
      </c>
    </row>
    <row r="649" spans="1:18" x14ac:dyDescent="0.4">
      <c r="A649" s="13">
        <v>45207</v>
      </c>
      <c r="J649" s="13">
        <v>45207</v>
      </c>
      <c r="L649">
        <v>5.36</v>
      </c>
      <c r="N649">
        <v>4.76</v>
      </c>
      <c r="P649">
        <v>3</v>
      </c>
      <c r="Q649">
        <v>5.25</v>
      </c>
      <c r="R649">
        <v>2.08</v>
      </c>
    </row>
    <row r="650" spans="1:18" x14ac:dyDescent="0.4">
      <c r="A650" s="13">
        <v>45208</v>
      </c>
      <c r="J650" s="13">
        <v>45208</v>
      </c>
      <c r="L650">
        <v>12.58</v>
      </c>
      <c r="N650">
        <v>8.16</v>
      </c>
      <c r="P650">
        <v>10.210000000000001</v>
      </c>
      <c r="Q650">
        <v>4.1399999999999997</v>
      </c>
      <c r="R650">
        <v>11.81</v>
      </c>
    </row>
    <row r="651" spans="1:18" x14ac:dyDescent="0.4">
      <c r="A651" s="13">
        <v>45209</v>
      </c>
      <c r="J651" s="13">
        <v>45209</v>
      </c>
      <c r="L651">
        <v>14.27</v>
      </c>
      <c r="N651">
        <v>17.02</v>
      </c>
      <c r="P651">
        <v>16.87</v>
      </c>
      <c r="Q651">
        <v>14.34</v>
      </c>
      <c r="R651">
        <v>18.21</v>
      </c>
    </row>
    <row r="652" spans="1:18" x14ac:dyDescent="0.4">
      <c r="A652" s="13">
        <v>45210</v>
      </c>
      <c r="J652" s="13">
        <v>45210</v>
      </c>
      <c r="L652">
        <v>15.38</v>
      </c>
      <c r="N652">
        <v>17</v>
      </c>
      <c r="P652">
        <v>17.48</v>
      </c>
      <c r="Q652">
        <v>16.100000000000001</v>
      </c>
      <c r="R652">
        <v>15.51</v>
      </c>
    </row>
    <row r="653" spans="1:18" x14ac:dyDescent="0.4">
      <c r="A653" s="13">
        <v>45211</v>
      </c>
      <c r="J653" s="13">
        <v>45211</v>
      </c>
      <c r="L653">
        <v>16.420000000000002</v>
      </c>
      <c r="N653">
        <v>19.079999999999998</v>
      </c>
      <c r="P653">
        <v>18.75</v>
      </c>
      <c r="Q653">
        <v>14.07</v>
      </c>
      <c r="R653">
        <v>13.69</v>
      </c>
    </row>
    <row r="654" spans="1:18" x14ac:dyDescent="0.4">
      <c r="A654" s="13">
        <v>45212</v>
      </c>
      <c r="J654" s="13">
        <v>45212</v>
      </c>
      <c r="L654">
        <v>16.03</v>
      </c>
      <c r="N654">
        <v>16.690000000000001</v>
      </c>
      <c r="P654">
        <v>18.53</v>
      </c>
      <c r="Q654">
        <v>17.96</v>
      </c>
      <c r="R654">
        <v>19.010000000000002</v>
      </c>
    </row>
    <row r="655" spans="1:18" x14ac:dyDescent="0.4">
      <c r="A655" s="13">
        <v>45213</v>
      </c>
      <c r="J655" s="13">
        <v>45213</v>
      </c>
      <c r="L655">
        <v>11.88</v>
      </c>
      <c r="N655">
        <v>7.79</v>
      </c>
      <c r="P655">
        <v>7.02</v>
      </c>
      <c r="Q655">
        <v>7.58</v>
      </c>
      <c r="R655">
        <v>4.68</v>
      </c>
    </row>
    <row r="656" spans="1:18" x14ac:dyDescent="0.4">
      <c r="A656" s="13">
        <v>45214</v>
      </c>
      <c r="J656" s="13">
        <v>45214</v>
      </c>
      <c r="L656">
        <v>12.8</v>
      </c>
      <c r="N656">
        <v>12.79</v>
      </c>
      <c r="P656">
        <v>13.14</v>
      </c>
      <c r="Q656">
        <v>15.89</v>
      </c>
      <c r="R656">
        <v>18.46</v>
      </c>
    </row>
    <row r="657" spans="1:18" x14ac:dyDescent="0.4">
      <c r="A657" s="13">
        <v>45215</v>
      </c>
      <c r="J657" s="13">
        <v>45215</v>
      </c>
      <c r="L657">
        <v>16.89</v>
      </c>
      <c r="N657">
        <v>16.260000000000002</v>
      </c>
      <c r="P657">
        <v>15.3</v>
      </c>
      <c r="Q657">
        <v>16.899999999999999</v>
      </c>
      <c r="R657">
        <v>15.31</v>
      </c>
    </row>
    <row r="658" spans="1:18" x14ac:dyDescent="0.4">
      <c r="A658" s="13">
        <v>45216</v>
      </c>
      <c r="J658" s="13">
        <v>45216</v>
      </c>
      <c r="L658">
        <v>15.95</v>
      </c>
      <c r="N658">
        <v>17.829999999999998</v>
      </c>
      <c r="P658">
        <v>12.77</v>
      </c>
      <c r="Q658">
        <v>17.88</v>
      </c>
      <c r="R658">
        <v>18.2</v>
      </c>
    </row>
    <row r="659" spans="1:18" x14ac:dyDescent="0.4">
      <c r="A659" s="13">
        <v>45217</v>
      </c>
      <c r="J659" s="13">
        <v>45217</v>
      </c>
      <c r="L659">
        <v>16.84</v>
      </c>
      <c r="N659">
        <v>17.440000000000001</v>
      </c>
      <c r="P659">
        <v>17.5</v>
      </c>
      <c r="Q659">
        <v>17.170000000000002</v>
      </c>
      <c r="R659">
        <v>14.33</v>
      </c>
    </row>
    <row r="660" spans="1:18" x14ac:dyDescent="0.4">
      <c r="A660" s="13">
        <v>45218</v>
      </c>
      <c r="J660" s="13">
        <v>45218</v>
      </c>
      <c r="L660">
        <v>14.98</v>
      </c>
      <c r="N660">
        <v>16.63</v>
      </c>
      <c r="P660">
        <v>16.71</v>
      </c>
      <c r="Q660">
        <v>16.260000000000002</v>
      </c>
      <c r="R660">
        <v>17.73</v>
      </c>
    </row>
    <row r="661" spans="1:18" x14ac:dyDescent="0.4">
      <c r="A661" s="13">
        <v>45219</v>
      </c>
      <c r="J661" s="13">
        <v>45219</v>
      </c>
      <c r="L661">
        <v>2.71</v>
      </c>
      <c r="N661">
        <v>3.35</v>
      </c>
      <c r="P661">
        <v>3.66</v>
      </c>
      <c r="Q661">
        <v>6.91</v>
      </c>
      <c r="R661">
        <v>7.21</v>
      </c>
    </row>
    <row r="662" spans="1:18" x14ac:dyDescent="0.4">
      <c r="A662" s="13">
        <v>45220</v>
      </c>
      <c r="J662" s="13">
        <v>45220</v>
      </c>
      <c r="L662">
        <v>8.77</v>
      </c>
      <c r="N662">
        <v>17.190000000000001</v>
      </c>
      <c r="P662">
        <v>16.899999999999999</v>
      </c>
      <c r="Q662">
        <v>10.81</v>
      </c>
      <c r="R662">
        <v>18.28</v>
      </c>
    </row>
    <row r="663" spans="1:18" x14ac:dyDescent="0.4">
      <c r="A663" s="13">
        <v>45221</v>
      </c>
      <c r="J663" s="13">
        <v>45221</v>
      </c>
      <c r="L663">
        <v>16.62</v>
      </c>
      <c r="N663">
        <v>17.59</v>
      </c>
      <c r="P663">
        <v>17.45</v>
      </c>
      <c r="Q663">
        <v>16.989999999999998</v>
      </c>
      <c r="R663">
        <v>17.739999999999998</v>
      </c>
    </row>
    <row r="664" spans="1:18" x14ac:dyDescent="0.4">
      <c r="A664" s="13">
        <v>45222</v>
      </c>
      <c r="J664" s="13">
        <v>45222</v>
      </c>
      <c r="L664">
        <v>15.98</v>
      </c>
      <c r="N664">
        <v>17.45</v>
      </c>
      <c r="P664">
        <v>17.079999999999998</v>
      </c>
      <c r="Q664">
        <v>16.649999999999999</v>
      </c>
      <c r="R664">
        <v>17.55</v>
      </c>
    </row>
  </sheetData>
  <phoneticPr fontId="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8543C-CBF6-4C4C-809F-9A750341DE9A}">
  <dimension ref="A1:H79"/>
  <sheetViews>
    <sheetView workbookViewId="0">
      <selection activeCell="J15" sqref="J15:L15"/>
    </sheetView>
  </sheetViews>
  <sheetFormatPr defaultRowHeight="18.75" x14ac:dyDescent="0.4"/>
  <cols>
    <col min="2" max="2" width="11.25" style="65" bestFit="1" customWidth="1"/>
  </cols>
  <sheetData>
    <row r="1" spans="1:8" x14ac:dyDescent="0.4">
      <c r="A1">
        <v>1</v>
      </c>
      <c r="B1" s="65">
        <v>44667</v>
      </c>
      <c r="G1" t="s">
        <v>200</v>
      </c>
      <c r="H1">
        <v>20</v>
      </c>
    </row>
    <row r="2" spans="1:8" x14ac:dyDescent="0.4">
      <c r="A2">
        <v>2</v>
      </c>
      <c r="B2" s="65">
        <v>44668</v>
      </c>
      <c r="G2" t="s">
        <v>201</v>
      </c>
      <c r="H2">
        <v>21</v>
      </c>
    </row>
    <row r="3" spans="1:8" x14ac:dyDescent="0.4">
      <c r="A3">
        <v>3</v>
      </c>
      <c r="B3" s="65">
        <v>44681</v>
      </c>
      <c r="G3" t="s">
        <v>202</v>
      </c>
      <c r="H3">
        <v>9</v>
      </c>
    </row>
    <row r="4" spans="1:8" x14ac:dyDescent="0.4">
      <c r="A4">
        <v>4</v>
      </c>
      <c r="B4" s="65">
        <v>44683</v>
      </c>
      <c r="G4" t="s">
        <v>203</v>
      </c>
      <c r="H4">
        <v>1</v>
      </c>
    </row>
    <row r="5" spans="1:8" x14ac:dyDescent="0.4">
      <c r="A5">
        <v>5</v>
      </c>
      <c r="B5" s="65">
        <v>44684</v>
      </c>
      <c r="G5" t="s">
        <v>204</v>
      </c>
      <c r="H5">
        <v>0</v>
      </c>
    </row>
    <row r="6" spans="1:8" x14ac:dyDescent="0.4">
      <c r="A6">
        <v>6</v>
      </c>
      <c r="B6" s="65">
        <v>44685</v>
      </c>
      <c r="G6" t="s">
        <v>205</v>
      </c>
      <c r="H6">
        <v>1</v>
      </c>
    </row>
    <row r="7" spans="1:8" x14ac:dyDescent="0.4">
      <c r="A7">
        <v>7</v>
      </c>
      <c r="B7" s="65">
        <v>44686</v>
      </c>
      <c r="G7" t="s">
        <v>206</v>
      </c>
      <c r="H7">
        <v>4</v>
      </c>
    </row>
    <row r="8" spans="1:8" x14ac:dyDescent="0.4">
      <c r="A8">
        <v>8</v>
      </c>
      <c r="B8" s="65">
        <v>44689</v>
      </c>
    </row>
    <row r="9" spans="1:8" x14ac:dyDescent="0.4">
      <c r="A9">
        <v>9</v>
      </c>
      <c r="B9" s="65">
        <v>44703</v>
      </c>
      <c r="G9" s="59"/>
      <c r="H9" s="59"/>
    </row>
    <row r="10" spans="1:8" x14ac:dyDescent="0.4">
      <c r="A10">
        <v>10</v>
      </c>
      <c r="B10" s="65">
        <v>44710</v>
      </c>
      <c r="H10">
        <f>SUM(H1:H9)</f>
        <v>56</v>
      </c>
    </row>
    <row r="11" spans="1:8" x14ac:dyDescent="0.4">
      <c r="A11" s="66">
        <v>11</v>
      </c>
      <c r="B11" s="67">
        <v>44829</v>
      </c>
      <c r="C11">
        <f>VLOOKUP(B11,日射データ!J247:N611,5,0)</f>
        <v>17.559999999999999</v>
      </c>
      <c r="D11">
        <v>17.559999999999999</v>
      </c>
    </row>
    <row r="12" spans="1:8" x14ac:dyDescent="0.4">
      <c r="A12" s="66">
        <v>12</v>
      </c>
      <c r="B12" s="67">
        <v>44836</v>
      </c>
      <c r="C12">
        <f>VLOOKUP(B12,日射データ!J248:N612,5,0)</f>
        <v>19.73</v>
      </c>
      <c r="D12">
        <v>19.73</v>
      </c>
    </row>
    <row r="13" spans="1:8" x14ac:dyDescent="0.4">
      <c r="A13" s="66">
        <v>13</v>
      </c>
      <c r="B13" s="67">
        <v>44850</v>
      </c>
      <c r="C13">
        <f>VLOOKUP(B13,日射データ!J249:N613,5,0)</f>
        <v>15.85</v>
      </c>
      <c r="D13">
        <v>15.85</v>
      </c>
    </row>
    <row r="14" spans="1:8" x14ac:dyDescent="0.4">
      <c r="A14" s="66">
        <v>14</v>
      </c>
      <c r="B14" s="67">
        <v>44892</v>
      </c>
      <c r="C14">
        <f>VLOOKUP(B14,日射データ!J250:N614,5,0)</f>
        <v>12.16</v>
      </c>
      <c r="D14">
        <v>12.16</v>
      </c>
    </row>
    <row r="15" spans="1:8" x14ac:dyDescent="0.4">
      <c r="A15" s="66">
        <v>15</v>
      </c>
      <c r="B15" s="67">
        <v>44990</v>
      </c>
      <c r="C15">
        <f>VLOOKUP(B15,日射データ!J251:N615,5,0)</f>
        <v>20.23</v>
      </c>
      <c r="D15">
        <v>20.23</v>
      </c>
    </row>
    <row r="16" spans="1:8" x14ac:dyDescent="0.4">
      <c r="A16" s="66">
        <v>16</v>
      </c>
      <c r="B16" s="67">
        <v>44996</v>
      </c>
      <c r="C16">
        <f>VLOOKUP(B16,日射データ!J252:N616,5,0)</f>
        <v>19.48</v>
      </c>
      <c r="D16">
        <v>19.48</v>
      </c>
    </row>
    <row r="17" spans="1:4" x14ac:dyDescent="0.4">
      <c r="A17" s="66">
        <v>17</v>
      </c>
      <c r="B17" s="67">
        <v>44997</v>
      </c>
      <c r="C17">
        <f>VLOOKUP(B17,日射データ!J253:N617,5,0)</f>
        <v>13.25</v>
      </c>
      <c r="D17">
        <v>13.25</v>
      </c>
    </row>
    <row r="18" spans="1:4" x14ac:dyDescent="0.4">
      <c r="A18" s="66">
        <v>18</v>
      </c>
      <c r="B18" s="67">
        <v>45000</v>
      </c>
      <c r="C18">
        <f>VLOOKUP(B18,日射データ!J254:N618,5,0)</f>
        <v>20.83</v>
      </c>
      <c r="D18">
        <v>20.83</v>
      </c>
    </row>
    <row r="19" spans="1:4" x14ac:dyDescent="0.4">
      <c r="A19" s="66">
        <v>19</v>
      </c>
      <c r="B19" s="67">
        <v>45004</v>
      </c>
      <c r="C19">
        <f>VLOOKUP(B19,日射データ!J255:N619,5,0)</f>
        <v>21.55</v>
      </c>
      <c r="D19">
        <v>21.55</v>
      </c>
    </row>
    <row r="20" spans="1:4" x14ac:dyDescent="0.4">
      <c r="A20" s="66">
        <v>20</v>
      </c>
      <c r="B20" s="67">
        <v>45012</v>
      </c>
      <c r="C20">
        <f>VLOOKUP(B20,日射データ!J256:N620,5,0)</f>
        <v>15.71</v>
      </c>
      <c r="D20">
        <v>15.71</v>
      </c>
    </row>
    <row r="21" spans="1:4" x14ac:dyDescent="0.4">
      <c r="A21" s="66">
        <v>21</v>
      </c>
      <c r="B21" s="67">
        <v>45013</v>
      </c>
      <c r="C21">
        <f>VLOOKUP(B21,日射データ!J257:N621,5,0)</f>
        <v>24.08</v>
      </c>
      <c r="D21">
        <v>24.08</v>
      </c>
    </row>
    <row r="22" spans="1:4" x14ac:dyDescent="0.4">
      <c r="A22" s="66">
        <v>22</v>
      </c>
      <c r="B22" s="67">
        <v>45014</v>
      </c>
      <c r="C22">
        <f>VLOOKUP(B22,日射データ!J258:N622,5,0)</f>
        <v>22.89</v>
      </c>
      <c r="D22">
        <v>22.89</v>
      </c>
    </row>
    <row r="23" spans="1:4" x14ac:dyDescent="0.4">
      <c r="A23" s="66">
        <v>23</v>
      </c>
      <c r="B23" s="67">
        <v>45015</v>
      </c>
      <c r="C23">
        <f>VLOOKUP(B23,日射データ!J259:N623,5,0)</f>
        <v>20.45</v>
      </c>
      <c r="D23">
        <v>20.45</v>
      </c>
    </row>
    <row r="24" spans="1:4" x14ac:dyDescent="0.4">
      <c r="A24" s="66">
        <v>1</v>
      </c>
      <c r="B24" s="67">
        <v>45017</v>
      </c>
      <c r="C24">
        <f>VLOOKUP(B24,日射データ!J260:N624,5,0)</f>
        <v>21.81</v>
      </c>
      <c r="D24">
        <v>21.81</v>
      </c>
    </row>
    <row r="25" spans="1:4" x14ac:dyDescent="0.4">
      <c r="A25" s="66">
        <v>2</v>
      </c>
      <c r="B25" s="67">
        <v>45018</v>
      </c>
      <c r="C25">
        <f>VLOOKUP(B25,日射データ!J261:N625,5,0)</f>
        <v>19.78</v>
      </c>
      <c r="D25">
        <v>19.78</v>
      </c>
    </row>
    <row r="26" spans="1:4" x14ac:dyDescent="0.4">
      <c r="A26" s="66">
        <v>3</v>
      </c>
      <c r="B26" s="67">
        <v>45019</v>
      </c>
      <c r="C26">
        <f>VLOOKUP(B26,日射データ!J262:N626,5,0)</f>
        <v>25.09</v>
      </c>
      <c r="D26">
        <v>25.09</v>
      </c>
    </row>
    <row r="27" spans="1:4" x14ac:dyDescent="0.4">
      <c r="A27" s="66">
        <v>4</v>
      </c>
      <c r="B27" s="67">
        <v>45020</v>
      </c>
      <c r="C27">
        <f>VLOOKUP(B27,日射データ!J263:N627,5,0)</f>
        <v>19.89</v>
      </c>
      <c r="D27">
        <v>19.89</v>
      </c>
    </row>
    <row r="28" spans="1:4" x14ac:dyDescent="0.4">
      <c r="A28" s="66">
        <v>5</v>
      </c>
      <c r="B28" s="67">
        <v>45024</v>
      </c>
      <c r="C28">
        <f>VLOOKUP(B28,日射データ!J264:N628,5,0)</f>
        <v>24</v>
      </c>
      <c r="D28">
        <v>24</v>
      </c>
    </row>
    <row r="29" spans="1:4" x14ac:dyDescent="0.4">
      <c r="A29" s="66">
        <v>6</v>
      </c>
      <c r="B29" s="67">
        <v>45025</v>
      </c>
      <c r="C29">
        <f>VLOOKUP(B29,日射データ!J265:N629,5,0)</f>
        <v>25.82</v>
      </c>
      <c r="D29">
        <v>25.82</v>
      </c>
    </row>
    <row r="30" spans="1:4" x14ac:dyDescent="0.4">
      <c r="A30" s="66">
        <v>7</v>
      </c>
      <c r="B30" s="67">
        <v>45026</v>
      </c>
      <c r="C30">
        <f>VLOOKUP(B30,日射データ!J266:N630,5,0)</f>
        <v>22.83</v>
      </c>
      <c r="D30">
        <v>22.83</v>
      </c>
    </row>
    <row r="31" spans="1:4" x14ac:dyDescent="0.4">
      <c r="A31" s="66">
        <v>8</v>
      </c>
      <c r="B31" s="67">
        <v>45027</v>
      </c>
      <c r="C31">
        <f>VLOOKUP(B31,日射データ!J267:N631,5,0)</f>
        <v>23.57</v>
      </c>
      <c r="D31">
        <v>23.57</v>
      </c>
    </row>
    <row r="32" spans="1:4" x14ac:dyDescent="0.4">
      <c r="A32" s="66">
        <v>9</v>
      </c>
      <c r="B32" s="67">
        <v>45029</v>
      </c>
      <c r="C32">
        <f>VLOOKUP(B32,日射データ!J268:N632,5,0)</f>
        <v>25.45</v>
      </c>
      <c r="D32">
        <v>25.45</v>
      </c>
    </row>
    <row r="33" spans="1:4" x14ac:dyDescent="0.4">
      <c r="A33" s="66">
        <v>10</v>
      </c>
      <c r="B33" s="67">
        <v>45032</v>
      </c>
      <c r="C33">
        <f>VLOOKUP(B33,日射データ!J269:N633,5,0)</f>
        <v>18.440000000000001</v>
      </c>
      <c r="D33">
        <v>18.440000000000001</v>
      </c>
    </row>
    <row r="34" spans="1:4" x14ac:dyDescent="0.4">
      <c r="A34" s="66">
        <v>11</v>
      </c>
      <c r="B34" s="67">
        <v>45033</v>
      </c>
      <c r="C34">
        <f>VLOOKUP(B34,日射データ!J270:N634,5,0)</f>
        <v>25.15</v>
      </c>
      <c r="D34">
        <v>25.15</v>
      </c>
    </row>
    <row r="35" spans="1:4" x14ac:dyDescent="0.4">
      <c r="A35" s="66">
        <v>12</v>
      </c>
      <c r="B35" s="67">
        <v>45034</v>
      </c>
      <c r="C35">
        <f>VLOOKUP(B35,日射データ!J271:N635,5,0)</f>
        <v>21.28</v>
      </c>
      <c r="D35">
        <v>21.28</v>
      </c>
    </row>
    <row r="36" spans="1:4" x14ac:dyDescent="0.4">
      <c r="A36" s="66">
        <v>13</v>
      </c>
      <c r="B36" s="67">
        <v>45036</v>
      </c>
      <c r="C36">
        <f>VLOOKUP(B36,日射データ!J272:N636,5,0)</f>
        <v>24.11</v>
      </c>
      <c r="D36">
        <v>24.11</v>
      </c>
    </row>
    <row r="37" spans="1:4" x14ac:dyDescent="0.4">
      <c r="A37" s="66">
        <v>14</v>
      </c>
      <c r="B37" s="67">
        <v>45037</v>
      </c>
      <c r="C37">
        <f>VLOOKUP(B37,日射データ!J273:N637,5,0)</f>
        <v>17.22</v>
      </c>
      <c r="D37">
        <v>17.22</v>
      </c>
    </row>
    <row r="38" spans="1:4" x14ac:dyDescent="0.4">
      <c r="A38" s="66">
        <v>15</v>
      </c>
      <c r="B38" s="67">
        <v>45038</v>
      </c>
      <c r="C38">
        <f>VLOOKUP(B38,日射データ!J274:N638,5,0)</f>
        <v>26.44</v>
      </c>
      <c r="D38">
        <v>26.44</v>
      </c>
    </row>
    <row r="39" spans="1:4" x14ac:dyDescent="0.4">
      <c r="A39" s="66">
        <v>16</v>
      </c>
      <c r="B39" s="67">
        <v>45039</v>
      </c>
      <c r="C39">
        <f>VLOOKUP(B39,日射データ!J275:N639,5,0)</f>
        <v>24.72</v>
      </c>
      <c r="D39">
        <v>24.72</v>
      </c>
    </row>
    <row r="40" spans="1:4" x14ac:dyDescent="0.4">
      <c r="A40" s="66">
        <v>17</v>
      </c>
      <c r="B40" s="67">
        <v>45042</v>
      </c>
      <c r="C40">
        <f>VLOOKUP(B40,日射データ!J276:N640,5,0)</f>
        <v>18.41</v>
      </c>
      <c r="D40">
        <v>18.41</v>
      </c>
    </row>
    <row r="41" spans="1:4" x14ac:dyDescent="0.4">
      <c r="A41" s="66">
        <v>18</v>
      </c>
      <c r="B41" s="67">
        <v>45043</v>
      </c>
      <c r="C41">
        <f>VLOOKUP(B41,日射データ!J277:N641,5,0)</f>
        <v>28.26</v>
      </c>
      <c r="D41">
        <v>28.26</v>
      </c>
    </row>
    <row r="42" spans="1:4" x14ac:dyDescent="0.4">
      <c r="A42" s="66">
        <v>19</v>
      </c>
      <c r="B42" s="67">
        <v>45044</v>
      </c>
      <c r="C42">
        <f>VLOOKUP(B42,日射データ!J278:N642,5,0)</f>
        <v>26.34</v>
      </c>
      <c r="D42">
        <v>26.34</v>
      </c>
    </row>
    <row r="43" spans="1:4" x14ac:dyDescent="0.4">
      <c r="A43" s="66">
        <v>20</v>
      </c>
      <c r="B43" s="67">
        <v>45046</v>
      </c>
      <c r="C43">
        <f>VLOOKUP(B43,日射データ!J279:N643,5,0)</f>
        <v>19.260000000000002</v>
      </c>
      <c r="D43">
        <v>19.260000000000002</v>
      </c>
    </row>
    <row r="44" spans="1:4" x14ac:dyDescent="0.4">
      <c r="A44" s="66">
        <v>21</v>
      </c>
      <c r="B44" s="67">
        <v>45047</v>
      </c>
      <c r="C44">
        <f>VLOOKUP(B44,日射データ!J280:N644,5,0)</f>
        <v>27.98</v>
      </c>
      <c r="D44">
        <v>27.98</v>
      </c>
    </row>
    <row r="45" spans="1:4" x14ac:dyDescent="0.4">
      <c r="A45" s="66">
        <v>22</v>
      </c>
      <c r="B45" s="67">
        <v>45048</v>
      </c>
      <c r="C45">
        <f>VLOOKUP(B45,日射データ!J281:N645,5,0)</f>
        <v>27.31</v>
      </c>
      <c r="D45">
        <v>27.31</v>
      </c>
    </row>
    <row r="46" spans="1:4" x14ac:dyDescent="0.4">
      <c r="A46" s="66">
        <v>23</v>
      </c>
      <c r="B46" s="67">
        <v>45049</v>
      </c>
      <c r="C46">
        <f>VLOOKUP(B46,日射データ!J282:N646,5,0)</f>
        <v>25.57</v>
      </c>
      <c r="D46">
        <v>25.57</v>
      </c>
    </row>
    <row r="47" spans="1:4" x14ac:dyDescent="0.4">
      <c r="A47" s="66">
        <v>24</v>
      </c>
      <c r="B47" s="67">
        <v>45050</v>
      </c>
      <c r="C47">
        <f>VLOOKUP(B47,日射データ!J283:N647,5,0)</f>
        <v>20.56</v>
      </c>
      <c r="D47">
        <v>20.56</v>
      </c>
    </row>
    <row r="48" spans="1:4" x14ac:dyDescent="0.4">
      <c r="A48" s="66">
        <v>25</v>
      </c>
      <c r="B48" s="67">
        <v>45051</v>
      </c>
      <c r="C48">
        <f>VLOOKUP(B48,日射データ!J284:N648,5,0)</f>
        <v>9.0299999999999994</v>
      </c>
      <c r="D48">
        <v>9.0299999999999994</v>
      </c>
    </row>
    <row r="49" spans="1:4" x14ac:dyDescent="0.4">
      <c r="A49" s="66">
        <v>26</v>
      </c>
      <c r="B49" s="67">
        <v>45054</v>
      </c>
      <c r="C49">
        <f>VLOOKUP(B49,日射データ!J285:N649,5,0)</f>
        <v>24.39</v>
      </c>
      <c r="D49">
        <v>24.39</v>
      </c>
    </row>
    <row r="50" spans="1:4" x14ac:dyDescent="0.4">
      <c r="A50" s="66">
        <v>27</v>
      </c>
      <c r="B50" s="67">
        <v>45055</v>
      </c>
      <c r="C50">
        <f>VLOOKUP(B50,日射データ!J286:N650,5,0)</f>
        <v>29.52</v>
      </c>
      <c r="D50">
        <v>29.52</v>
      </c>
    </row>
    <row r="51" spans="1:4" x14ac:dyDescent="0.4">
      <c r="A51" s="66">
        <v>28</v>
      </c>
      <c r="B51" s="67">
        <v>45056</v>
      </c>
      <c r="C51">
        <f>VLOOKUP(B51,日射データ!J287:N651,5,0)</f>
        <v>27.06</v>
      </c>
      <c r="D51">
        <v>27.06</v>
      </c>
    </row>
    <row r="52" spans="1:4" x14ac:dyDescent="0.4">
      <c r="A52" s="66">
        <v>29</v>
      </c>
      <c r="B52" s="67">
        <v>45057</v>
      </c>
      <c r="C52">
        <f>VLOOKUP(B52,日射データ!J288:N652,5,0)</f>
        <v>27.62</v>
      </c>
      <c r="D52">
        <v>27.62</v>
      </c>
    </row>
    <row r="53" spans="1:4" x14ac:dyDescent="0.4">
      <c r="A53" s="66">
        <v>30</v>
      </c>
      <c r="B53" s="67">
        <v>45058</v>
      </c>
      <c r="C53">
        <f>VLOOKUP(B53,日射データ!J289:N653,5,0)</f>
        <v>27.78</v>
      </c>
      <c r="D53">
        <v>27.78</v>
      </c>
    </row>
    <row r="54" spans="1:4" x14ac:dyDescent="0.4">
      <c r="A54" s="66">
        <v>31</v>
      </c>
      <c r="B54" s="67">
        <v>45060</v>
      </c>
      <c r="C54">
        <f>VLOOKUP(B54,日射データ!J290:N654,5,0)</f>
        <v>22.4</v>
      </c>
      <c r="D54">
        <v>22.4</v>
      </c>
    </row>
    <row r="55" spans="1:4" x14ac:dyDescent="0.4">
      <c r="A55" s="66">
        <v>32</v>
      </c>
      <c r="B55" s="67">
        <v>45061</v>
      </c>
      <c r="C55">
        <f>VLOOKUP(B55,日射データ!J291:N655,5,0)</f>
        <v>27.81</v>
      </c>
      <c r="D55">
        <v>27.81</v>
      </c>
    </row>
    <row r="56" spans="1:4" x14ac:dyDescent="0.4">
      <c r="A56" s="66">
        <v>33</v>
      </c>
      <c r="B56" s="67">
        <v>45062</v>
      </c>
      <c r="C56">
        <f>VLOOKUP(B56,日射データ!J292:N656,5,0)</f>
        <v>27.71</v>
      </c>
      <c r="D56">
        <v>27.71</v>
      </c>
    </row>
    <row r="57" spans="1:4" x14ac:dyDescent="0.4">
      <c r="A57" s="66">
        <v>34</v>
      </c>
      <c r="B57" s="67">
        <v>45063</v>
      </c>
      <c r="C57">
        <f>VLOOKUP(B57,日射データ!J293:N657,5,0)</f>
        <v>28.39</v>
      </c>
      <c r="D57">
        <v>28.39</v>
      </c>
    </row>
    <row r="58" spans="1:4" x14ac:dyDescent="0.4">
      <c r="A58" s="66">
        <v>35</v>
      </c>
      <c r="B58" s="67">
        <v>45066</v>
      </c>
      <c r="C58">
        <f>VLOOKUP(B58,日射データ!J294:N658,5,0)</f>
        <v>16.13</v>
      </c>
      <c r="D58">
        <v>16.13</v>
      </c>
    </row>
    <row r="59" spans="1:4" x14ac:dyDescent="0.4">
      <c r="A59" s="66">
        <v>36</v>
      </c>
      <c r="B59" s="67">
        <v>45067</v>
      </c>
      <c r="C59">
        <f>VLOOKUP(B59,日射データ!J295:N659,5,0)</f>
        <v>28.51</v>
      </c>
      <c r="D59">
        <v>28.51</v>
      </c>
    </row>
    <row r="60" spans="1:4" x14ac:dyDescent="0.4">
      <c r="A60" s="66">
        <v>37</v>
      </c>
      <c r="B60" s="67">
        <v>45069</v>
      </c>
      <c r="C60">
        <f>VLOOKUP(B60,日射データ!J296:N660,5,0)</f>
        <v>27.38</v>
      </c>
      <c r="D60">
        <v>27.38</v>
      </c>
    </row>
    <row r="61" spans="1:4" x14ac:dyDescent="0.4">
      <c r="A61" s="66">
        <v>38</v>
      </c>
      <c r="B61" s="67">
        <v>45070</v>
      </c>
      <c r="C61">
        <f>VLOOKUP(B61,日射データ!J297:N661,5,0)</f>
        <v>28.85</v>
      </c>
      <c r="D61">
        <v>28.85</v>
      </c>
    </row>
    <row r="62" spans="1:4" x14ac:dyDescent="0.4">
      <c r="A62" s="66">
        <v>39</v>
      </c>
      <c r="B62" s="67">
        <v>45073</v>
      </c>
      <c r="C62">
        <f>VLOOKUP(B62,日射データ!J298:N662,5,0)</f>
        <v>21.93</v>
      </c>
      <c r="D62">
        <v>21.93</v>
      </c>
    </row>
    <row r="63" spans="1:4" x14ac:dyDescent="0.4">
      <c r="A63" s="66">
        <v>40</v>
      </c>
      <c r="B63" s="67">
        <v>45074</v>
      </c>
      <c r="C63">
        <f>VLOOKUP(B63,日射データ!J299:N663,5,0)</f>
        <v>10.6</v>
      </c>
      <c r="D63">
        <v>10.6</v>
      </c>
    </row>
    <row r="64" spans="1:4" x14ac:dyDescent="0.4">
      <c r="A64" s="66">
        <v>41</v>
      </c>
      <c r="B64" s="67">
        <v>45077</v>
      </c>
      <c r="C64">
        <f>VLOOKUP(B64,日射データ!J300:N664,5,0)</f>
        <v>15.66</v>
      </c>
      <c r="D64">
        <v>15.66</v>
      </c>
    </row>
    <row r="65" spans="1:4" x14ac:dyDescent="0.4">
      <c r="A65" s="66">
        <v>42</v>
      </c>
      <c r="B65" s="67">
        <v>45080</v>
      </c>
      <c r="C65">
        <f>VLOOKUP(B65,日射データ!J301:N665,5,0)</f>
        <v>30.59</v>
      </c>
      <c r="D65">
        <v>30.59</v>
      </c>
    </row>
    <row r="66" spans="1:4" x14ac:dyDescent="0.4">
      <c r="A66" s="66">
        <v>43</v>
      </c>
      <c r="B66" s="67">
        <v>45081</v>
      </c>
      <c r="C66">
        <f>VLOOKUP(B66,日射データ!J302:N666,5,0)</f>
        <v>20.440000000000001</v>
      </c>
      <c r="D66">
        <v>20.440000000000001</v>
      </c>
    </row>
    <row r="67" spans="1:4" x14ac:dyDescent="0.4">
      <c r="A67" s="66">
        <v>44</v>
      </c>
      <c r="B67" s="67">
        <v>45084</v>
      </c>
      <c r="C67">
        <f>VLOOKUP(B67,日射データ!J303:N667,5,0)</f>
        <v>20.55</v>
      </c>
      <c r="D67">
        <v>20.55</v>
      </c>
    </row>
    <row r="68" spans="1:4" x14ac:dyDescent="0.4">
      <c r="A68" s="66">
        <v>45</v>
      </c>
      <c r="B68" s="67">
        <v>45086</v>
      </c>
      <c r="C68">
        <f>VLOOKUP(B68,日射データ!J304:N668,5,0)</f>
        <v>21.91</v>
      </c>
      <c r="D68">
        <v>21.91</v>
      </c>
    </row>
    <row r="69" spans="1:4" x14ac:dyDescent="0.4">
      <c r="A69" s="66">
        <v>46</v>
      </c>
      <c r="B69" s="67">
        <v>45087</v>
      </c>
      <c r="C69">
        <f>VLOOKUP(B69,日射データ!J305:N669,5,0)</f>
        <v>16.57</v>
      </c>
      <c r="D69">
        <v>16.57</v>
      </c>
    </row>
    <row r="70" spans="1:4" x14ac:dyDescent="0.4">
      <c r="A70" s="66">
        <v>47</v>
      </c>
      <c r="B70" s="67">
        <v>45093</v>
      </c>
      <c r="C70">
        <f>VLOOKUP(B70,日射データ!J306:N670,5,0)</f>
        <v>28.75</v>
      </c>
      <c r="D70">
        <v>28.75</v>
      </c>
    </row>
    <row r="71" spans="1:4" x14ac:dyDescent="0.4">
      <c r="A71" s="66">
        <v>48</v>
      </c>
      <c r="B71" s="67">
        <v>45094</v>
      </c>
      <c r="C71">
        <f>VLOOKUP(B71,日射データ!J307:N671,5,0)</f>
        <v>29.13</v>
      </c>
      <c r="D71">
        <v>29.13</v>
      </c>
    </row>
    <row r="72" spans="1:4" x14ac:dyDescent="0.4">
      <c r="A72" s="66">
        <v>49</v>
      </c>
      <c r="B72" s="67">
        <v>45095</v>
      </c>
      <c r="C72">
        <f>VLOOKUP(B72,日射データ!J308:N672,5,0)</f>
        <v>16.899999999999999</v>
      </c>
      <c r="D72">
        <v>16.899999999999999</v>
      </c>
    </row>
    <row r="73" spans="1:4" x14ac:dyDescent="0.4">
      <c r="A73" s="66">
        <v>50</v>
      </c>
      <c r="B73" s="67">
        <v>45102</v>
      </c>
      <c r="C73">
        <f>VLOOKUP(B73,日射データ!J309:N673,5,0)</f>
        <v>20.52</v>
      </c>
      <c r="D73">
        <v>20.52</v>
      </c>
    </row>
    <row r="74" spans="1:4" x14ac:dyDescent="0.4">
      <c r="A74" s="66">
        <v>51</v>
      </c>
      <c r="B74" s="67">
        <v>45109</v>
      </c>
      <c r="C74">
        <f>VLOOKUP(B74,日射データ!J310:N674,5,0)</f>
        <v>24.82</v>
      </c>
      <c r="D74">
        <v>24.82</v>
      </c>
    </row>
    <row r="75" spans="1:4" x14ac:dyDescent="0.4">
      <c r="A75">
        <v>52</v>
      </c>
      <c r="B75" s="65">
        <v>45193</v>
      </c>
    </row>
    <row r="76" spans="1:4" x14ac:dyDescent="0.4">
      <c r="A76">
        <v>53</v>
      </c>
      <c r="B76" s="65">
        <v>45205</v>
      </c>
    </row>
    <row r="77" spans="1:4" x14ac:dyDescent="0.4">
      <c r="A77">
        <v>54</v>
      </c>
      <c r="B77" s="65">
        <v>45211</v>
      </c>
    </row>
    <row r="78" spans="1:4" x14ac:dyDescent="0.4">
      <c r="A78">
        <v>55</v>
      </c>
      <c r="B78" s="65">
        <v>45214</v>
      </c>
    </row>
    <row r="79" spans="1:4" x14ac:dyDescent="0.4">
      <c r="A79">
        <v>56</v>
      </c>
      <c r="B79" s="65">
        <v>45221</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中電_009_2</vt:lpstr>
      <vt:lpstr>中電_009 (サンプル)</vt:lpstr>
      <vt:lpstr>中電_009</vt:lpstr>
      <vt:lpstr>Sheet5</vt:lpstr>
      <vt:lpstr>パスワード生成</vt:lpstr>
      <vt:lpstr>8県まとめ</vt:lpstr>
      <vt:lpstr>中電_test</vt:lpstr>
      <vt:lpstr>日射データ</vt:lpstr>
      <vt:lpstr>中国実績</vt:lpstr>
      <vt:lpstr>九州実績</vt:lpstr>
      <vt:lpstr>中電_009!Print_Area</vt:lpstr>
      <vt:lpstr>'中電_009 (サンプル)'!Print_Area</vt:lpstr>
      <vt:lpstr>中電_009_2!Print_Area</vt:lpstr>
      <vt:lpstr>中電_test!Print_Area</vt:lpstr>
      <vt:lpstr>中電_009!Print_Titles</vt:lpstr>
      <vt:lpstr>'中電_009 (サンプル)'!Print_Titles</vt:lpstr>
      <vt:lpstr>中電_009_2!Print_Titles</vt:lpstr>
      <vt:lpstr>中電_test!Print_Titles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昌弘</dc:creator>
  <cp:lastModifiedBy>隈 宏平</cp:lastModifiedBy>
  <cp:lastPrinted>2023-12-12T04:44:46Z</cp:lastPrinted>
  <dcterms:created xsi:type="dcterms:W3CDTF">2020-03-18T01:53:44Z</dcterms:created>
  <dcterms:modified xsi:type="dcterms:W3CDTF">2023-12-12T04:45:30Z</dcterms:modified>
</cp:coreProperties>
</file>